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872_1 - MK K Rybníku" sheetId="2" r:id="rId2"/>
  </sheets>
  <definedNames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Area" localSheetId="1">'872_1 - MK K Rybníku'!$C$4:$Q$70,'872_1 - MK K Rybníku'!$C$76:$Q$104,'872_1 - MK K Rybníku'!$C$110:$Q$144</definedName>
    <definedName name="_xlnm.Print_Titles" localSheetId="1">'872_1 - MK K Rybníku'!$120:$120</definedName>
  </definedNames>
  <calcPr/>
</workbook>
</file>

<file path=xl/calcChain.xml><?xml version="1.0" encoding="utf-8"?>
<calcChain xmlns="http://schemas.openxmlformats.org/spreadsheetml/2006/main">
  <c i="2" r="N144"/>
  <c i="1" r="AY88"/>
  <c r="AX88"/>
  <c i="2"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AA140"/>
  <c r="Y141"/>
  <c r="Y140"/>
  <c r="W141"/>
  <c r="W140"/>
  <c r="BK141"/>
  <c r="BK140"/>
  <c r="N140"/>
  <c r="N141"/>
  <c r="BE141"/>
  <c r="N94"/>
  <c r="BI139"/>
  <c r="BH139"/>
  <c r="BG139"/>
  <c r="BF139"/>
  <c r="AA139"/>
  <c r="Y139"/>
  <c r="W139"/>
  <c r="BK139"/>
  <c r="N139"/>
  <c r="BE139"/>
  <c r="BI138"/>
  <c r="BH138"/>
  <c r="BG138"/>
  <c r="BF138"/>
  <c r="AA138"/>
  <c r="AA137"/>
  <c r="Y138"/>
  <c r="Y137"/>
  <c r="W138"/>
  <c r="W137"/>
  <c r="BK138"/>
  <c r="BK137"/>
  <c r="N137"/>
  <c r="N138"/>
  <c r="BE138"/>
  <c r="N93"/>
  <c r="BI136"/>
  <c r="BH136"/>
  <c r="BG136"/>
  <c r="BF136"/>
  <c r="AA136"/>
  <c r="Y136"/>
  <c r="W136"/>
  <c r="BK136"/>
  <c r="N136"/>
  <c r="BE136"/>
  <c r="BI135"/>
  <c r="BH135"/>
  <c r="BG135"/>
  <c r="BF135"/>
  <c r="AA135"/>
  <c r="AA134"/>
  <c r="Y135"/>
  <c r="Y134"/>
  <c r="W135"/>
  <c r="W134"/>
  <c r="BK135"/>
  <c r="BK134"/>
  <c r="N134"/>
  <c r="N135"/>
  <c r="BE135"/>
  <c r="N92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AA128"/>
  <c r="Y129"/>
  <c r="Y128"/>
  <c r="W129"/>
  <c r="W128"/>
  <c r="BK129"/>
  <c r="BK128"/>
  <c r="N128"/>
  <c r="N129"/>
  <c r="BE129"/>
  <c r="N91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AA123"/>
  <c r="AA122"/>
  <c r="AA121"/>
  <c r="Y124"/>
  <c r="Y123"/>
  <c r="Y122"/>
  <c r="Y121"/>
  <c r="W124"/>
  <c r="W123"/>
  <c r="W122"/>
  <c r="W121"/>
  <c i="1" r="AU88"/>
  <c i="2" r="BK124"/>
  <c r="BK123"/>
  <c r="N123"/>
  <c r="BK122"/>
  <c r="N122"/>
  <c r="BK121"/>
  <c r="N121"/>
  <c r="N88"/>
  <c r="N124"/>
  <c r="BE124"/>
  <c r="N90"/>
  <c r="N89"/>
  <c r="M118"/>
  <c r="F115"/>
  <c r="F11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H36"/>
  <c i="1" r="BD88"/>
  <c i="2" r="BH97"/>
  <c r="H35"/>
  <c i="1" r="BC88"/>
  <c i="2" r="BG97"/>
  <c r="H34"/>
  <c i="1" r="BB88"/>
  <c i="2" r="BF97"/>
  <c r="M33"/>
  <c i="1" r="AW88"/>
  <c i="2" r="H33"/>
  <c i="1" r="BA88"/>
  <c i="2" r="N97"/>
  <c r="N96"/>
  <c r="L104"/>
  <c r="BE97"/>
  <c r="M32"/>
  <c i="1" r="AV88"/>
  <c i="2" r="H32"/>
  <c i="1" r="AZ88"/>
  <c i="2" r="M28"/>
  <c i="1" r="AS88"/>
  <c i="2" r="M27"/>
  <c r="M84"/>
  <c r="F81"/>
  <c r="F79"/>
  <c r="M30"/>
  <c i="1" r="AG88"/>
  <c i="2" r="L38"/>
  <c r="O18"/>
  <c r="E18"/>
  <c r="M117"/>
  <c r="M83"/>
  <c r="O17"/>
  <c r="O15"/>
  <c r="E15"/>
  <c r="F118"/>
  <c r="F84"/>
  <c r="O14"/>
  <c r="O12"/>
  <c r="E12"/>
  <c r="F117"/>
  <c r="F83"/>
  <c r="O11"/>
  <c r="O9"/>
  <c r="M115"/>
  <c r="M81"/>
  <c r="F6"/>
  <c r="F112"/>
  <c r="F78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96"/>
  <c r="CD91"/>
  <c r="W31"/>
  <c r="AV91"/>
  <c r="BY91"/>
  <c r="AK31"/>
  <c r="AN91"/>
  <c r="AN90"/>
  <c r="AT88"/>
  <c r="AN88"/>
  <c r="AN87"/>
  <c r="AN9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<sst xmlns="http://schemas.openxmlformats.org/spreadsheetml/2006/main">
  <si>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</si>
  <si>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</si>
  <si>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</si>
  <si>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</si>
  <si>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</si>
  <si>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</si>
  <si>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</si>
  <si>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</si>
  <si>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</si>
  <si>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</si>
  <si>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</si>
  <si>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</si>
  <si>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</si>
  <si>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</si>
  <si>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</si>
  <si>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</si>
  <si>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</si>
  <si>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872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</si>
  <si>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</si>
  <si>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</si>
  <si>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Oprava komunikace - Kohoutov</t>
  </si>
  <si>
    <t>0,1</t>
  </si>
  <si>
    <t>JKSO:</t>
  </si>
  <si>
    <t/>
  </si>
  <si>
    <t>CC-CZ:</t>
  </si>
  <si>
    <t>1</t>
  </si>
  <si>
    <t>Místo:</t>
  </si>
  <si>
    <t>Kohoutov</t>
  </si>
  <si>
    <t>Datum:</t>
  </si>
  <si>
    <t>12. 12. 2017</t>
  </si>
  <si>
    <t>10</t>
  </si>
  <si>
    <t>100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</si>
  <si>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</si>
  <si>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</si>
  <si>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</si>
  <si>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</si>
  <si>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</si>
  <si>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</si>
  <si>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</si>
  <si>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</si>
  <si>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</si>
  <si>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Němec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</si>
  <si>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</si>
  <si>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</si>
  <si>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</si>
  <si>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</si>
  <si>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</si>
  <si>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</si>
  <si>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</si>
  <si>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</si>
  <si>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</si>
  <si>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</si>
  <si>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</si>
  <si>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</si>
  <si>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</si>
  <si>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</si>
  <si>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</si>
  <si>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</si>
  <si>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</si>
  <si>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</si>
  <si>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</si>
  <si>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</si>
  <si>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</si>
  <si>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</si>
  <si>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</si>
  <si>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</si>
  <si>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</si>
  <si>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</si>
  <si>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</si>
  <si>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</si>
  <si>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</si>
  <si>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</si>
  <si>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</si>
  <si>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</si>
  <si>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</si>
  <si>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</si>
  <si>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</si>
  <si>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</si>
  <si>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</si>
  <si>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</si>
  <si>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</si>
  <si>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</si>
  <si>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</si>
  <si>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</si>
  <si>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</si>
  <si>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{bd2de602-4cde-4b69-aa25-e9061afd0ce9}</t>
  </si>
  <si>
    <t>{00000000-0000-0000-0000-000000000000}</t>
  </si>
  <si>
    <t>/</t>
  </si>
  <si>
    <t>872_1</t>
  </si>
  <si>
    <t>MK K Rybníku</t>
  </si>
  <si>
    <t>{73e6352e-e92c-477c-8dca-377f811d49d2}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</si>
  <si>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</si>
  <si>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</si>
  <si>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</si>
  <si>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</si>
  <si>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</si>
  <si>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</si>
  <si>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</si>
  <si>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</si>
  <si>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</si>
  <si>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</si>
  <si>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</si>
  <si>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</si>
  <si>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</si>
  <si>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</si>
  <si>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</si>
  <si>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</si>
  <si>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</si>
  <si>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872_1 - MK K Rybníku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</si>
  <si>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</si>
  <si>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</si>
  <si>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</si>
  <si>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</si>
  <si>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</si>
  <si>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</si>
  <si>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</si>
  <si>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</si>
  <si>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</si>
  <si>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</si>
  <si>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</si>
  <si>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</si>
  <si>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</si>
  <si>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</si>
  <si>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</si>
  <si>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</si>
  <si>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</si>
  <si>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</si>
  <si>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</si>
  <si>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</si>
  <si>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</si>
  <si>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</si>
  <si>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</si>
  <si>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</si>
  <si>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</si>
  <si>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</si>
  <si>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</si>
  <si>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</si>
  <si>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</si>
  <si>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</si>
  <si>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</si>
  <si>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</si>
  <si>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</si>
  <si>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</si>
  <si>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</si>
  <si>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</si>
  <si>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</si>
  <si>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113105111</t>
  </si>
  <si>
    <t>Rozebrání dlažeb z lomového kamene kladených na sucho</t>
  </si>
  <si>
    <t>m2</t>
  </si>
  <si>
    <t>4</t>
  </si>
  <si>
    <t>1919907608</t>
  </si>
  <si>
    <t>113107223</t>
  </si>
  <si>
    <t>Odstranění podkladu pl přes 200 m2 z kameniva drceného tl 300 mm</t>
  </si>
  <si>
    <t>1957797108</t>
  </si>
  <si>
    <t>3</t>
  </si>
  <si>
    <t>113107242</t>
  </si>
  <si>
    <t>Odstranění podkladu pl přes 200 m2 živičných tl 100 mm</t>
  </si>
  <si>
    <t>45182517</t>
  </si>
  <si>
    <t>113202111</t>
  </si>
  <si>
    <t>Vytrhání obrub krajníků obrubníků stojatých</t>
  </si>
  <si>
    <t>m</t>
  </si>
  <si>
    <t>-1710064240</t>
  </si>
  <si>
    <t>5</t>
  </si>
  <si>
    <t>564751111</t>
  </si>
  <si>
    <t>Podklad z kameniva hrubého drceného vel. 32-63 mm tl 150 mm</t>
  </si>
  <si>
    <t>-1386123710</t>
  </si>
  <si>
    <t>6</t>
  </si>
  <si>
    <t>564851111</t>
  </si>
  <si>
    <t>Podklad ze štěrkodrtě ŠD tl 150 mm</t>
  </si>
  <si>
    <t>1188084348</t>
  </si>
  <si>
    <t>7</t>
  </si>
  <si>
    <t>567121114</t>
  </si>
  <si>
    <t>Podklad ze směsi stmelené cementem SC C 3/4 (SC I) tl 150 mm</t>
  </si>
  <si>
    <t>815302315</t>
  </si>
  <si>
    <t>8</t>
  </si>
  <si>
    <t>591111111</t>
  </si>
  <si>
    <t>Kladení dlažby z kostek velkých z kamene do lože z kameniva těženého tl 50 mm</t>
  </si>
  <si>
    <t>-650828370</t>
  </si>
  <si>
    <t>9</t>
  </si>
  <si>
    <t>M</t>
  </si>
  <si>
    <t>583810860</t>
  </si>
  <si>
    <t>kámen lomový upravený LKU štípaný (80, 40, 20 cm) pískovec</t>
  </si>
  <si>
    <t>t</t>
  </si>
  <si>
    <t>-1499277512</t>
  </si>
  <si>
    <t>811391111</t>
  </si>
  <si>
    <t>Montáž potrubí z trub betonových s polodrážkou otevřený výkop sklon do 20 % DN 400</t>
  </si>
  <si>
    <t>-752950805</t>
  </si>
  <si>
    <t>11</t>
  </si>
  <si>
    <t>592211380</t>
  </si>
  <si>
    <t>trouba železobetonová 8úhelníková, zesílená TZP-Q D40x100x8 cm</t>
  </si>
  <si>
    <t>kus</t>
  </si>
  <si>
    <t>-1084265462</t>
  </si>
  <si>
    <t>12</t>
  </si>
  <si>
    <t>916111123</t>
  </si>
  <si>
    <t>Osazení obruby z drobných kostek s boční opěrou do lože z betonu prostého</t>
  </si>
  <si>
    <t>206434415</t>
  </si>
  <si>
    <t>13</t>
  </si>
  <si>
    <t>642181660</t>
  </si>
  <si>
    <t>14</t>
  </si>
  <si>
    <t>997002611</t>
  </si>
  <si>
    <t>Nakládání suti a vybouraných hmot</t>
  </si>
  <si>
    <t>949637112</t>
  </si>
  <si>
    <t>997013501</t>
  </si>
  <si>
    <t>Odvoz suti a vybouraných hmot na skládku nebo meziskládku do 1 km se složením</t>
  </si>
  <si>
    <t>1963978804</t>
  </si>
  <si>
    <t>16</t>
  </si>
  <si>
    <t>997013509</t>
  </si>
  <si>
    <t>Příplatek k odvozu suti a vybouraných hmot na skládku ZKD 1 km přes 1 km</t>
  </si>
  <si>
    <t>-953739062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</si>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</sst>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4" fontId="9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1" fillId="2" borderId="0" xfId="1" applyFont="1" applyFill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vertical="center"/>
    </xf>
    <xf numFmtId="4" fontId="29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0" fontId="33" fillId="0" borderId="25" xfId="0" applyFont="1" applyBorder="1" applyAlignment="1" applyProtection="1">
      <alignment horizontal="center" vertical="center"/>
    </xf>
    <xf numFmtId="49" fontId="33" fillId="0" borderId="25" xfId="0" applyNumberFormat="1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center" vertical="center" wrapText="1"/>
    </xf>
    <xf numFmtId="167" fontId="33" fillId="0" borderId="25" xfId="0" applyNumberFormat="1" applyFont="1" applyBorder="1" applyAlignment="1" applyProtection="1">
      <alignment vertical="center"/>
    </xf>
    <xf numFmtId="4" fontId="33" fillId="4" borderId="25" xfId="0" applyNumberFormat="1" applyFont="1" applyFill="1" applyBorder="1" applyAlignment="1" applyProtection="1">
      <alignment vertical="center"/>
      <protection locked="0"/>
    </xf>
    <xf numFmtId="4" fontId="33" fillId="4" borderId="25" xfId="0" applyNumberFormat="1" applyFont="1" applyFill="1" applyBorder="1" applyAlignment="1" applyProtection="1">
      <alignment vertical="center"/>
    </xf>
    <xf numFmtId="4" fontId="33" fillId="0" borderId="25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ht="36.96" customHeight="1">
      <c r="B4" s="24"/>
      <c r="C4" s="25" t="s">
        <v>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13</v>
      </c>
      <c r="BE4" s="28" t="s">
        <v>14</v>
      </c>
      <c r="BS4" s="20" t="s">
        <v>15</v>
      </c>
    </row>
    <row r="5" ht="14.4" customHeight="1">
      <c r="B5" s="24"/>
      <c r="C5" s="29"/>
      <c r="D5" s="30" t="s">
        <v>16</v>
      </c>
      <c r="E5" s="29"/>
      <c r="F5" s="29"/>
      <c r="G5" s="29"/>
      <c r="H5" s="29"/>
      <c r="I5" s="29"/>
      <c r="J5" s="29"/>
      <c r="K5" s="31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18</v>
      </c>
      <c r="BS5" s="20" t="s">
        <v>9</v>
      </c>
    </row>
    <row r="6" ht="36.96" customHeight="1">
      <c r="B6" s="24"/>
      <c r="C6" s="29"/>
      <c r="D6" s="33" t="s">
        <v>19</v>
      </c>
      <c r="E6" s="29"/>
      <c r="F6" s="29"/>
      <c r="G6" s="29"/>
      <c r="H6" s="29"/>
      <c r="I6" s="29"/>
      <c r="J6" s="29"/>
      <c r="K6" s="34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21</v>
      </c>
    </row>
    <row r="7" ht="14.4" customHeight="1">
      <c r="B7" s="24"/>
      <c r="C7" s="29"/>
      <c r="D7" s="36" t="s">
        <v>22</v>
      </c>
      <c r="E7" s="29"/>
      <c r="F7" s="29"/>
      <c r="G7" s="29"/>
      <c r="H7" s="29"/>
      <c r="I7" s="29"/>
      <c r="J7" s="29"/>
      <c r="K7" s="31" t="s">
        <v>23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24</v>
      </c>
      <c r="AL7" s="29"/>
      <c r="AM7" s="29"/>
      <c r="AN7" s="31" t="s">
        <v>23</v>
      </c>
      <c r="AO7" s="29"/>
      <c r="AP7" s="29"/>
      <c r="AQ7" s="27"/>
      <c r="BE7" s="35"/>
      <c r="BS7" s="20" t="s">
        <v>25</v>
      </c>
    </row>
    <row r="8" ht="14.4" customHeight="1">
      <c r="B8" s="24"/>
      <c r="C8" s="29"/>
      <c r="D8" s="36" t="s">
        <v>26</v>
      </c>
      <c r="E8" s="29"/>
      <c r="F8" s="29"/>
      <c r="G8" s="29"/>
      <c r="H8" s="29"/>
      <c r="I8" s="29"/>
      <c r="J8" s="29"/>
      <c r="K8" s="31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28</v>
      </c>
      <c r="AL8" s="29"/>
      <c r="AM8" s="29"/>
      <c r="AN8" s="37" t="s">
        <v>29</v>
      </c>
      <c r="AO8" s="29"/>
      <c r="AP8" s="29"/>
      <c r="AQ8" s="27"/>
      <c r="BE8" s="35"/>
      <c r="BS8" s="20" t="s">
        <v>30</v>
      </c>
    </row>
    <row r="9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31</v>
      </c>
    </row>
    <row r="10" ht="14.4" customHeight="1">
      <c r="B10" s="24"/>
      <c r="C10" s="29"/>
      <c r="D10" s="36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33</v>
      </c>
      <c r="AL10" s="29"/>
      <c r="AM10" s="29"/>
      <c r="AN10" s="31" t="s">
        <v>23</v>
      </c>
      <c r="AO10" s="29"/>
      <c r="AP10" s="29"/>
      <c r="AQ10" s="27"/>
      <c r="BE10" s="35"/>
      <c r="BS10" s="20" t="s">
        <v>21</v>
      </c>
    </row>
    <row r="11" ht="18.48" customHeight="1">
      <c r="B11" s="24"/>
      <c r="C11" s="29"/>
      <c r="D11" s="29"/>
      <c r="E11" s="31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35</v>
      </c>
      <c r="AL11" s="29"/>
      <c r="AM11" s="29"/>
      <c r="AN11" s="31" t="s">
        <v>23</v>
      </c>
      <c r="AO11" s="29"/>
      <c r="AP11" s="29"/>
      <c r="AQ11" s="27"/>
      <c r="BE11" s="35"/>
      <c r="BS11" s="20" t="s">
        <v>21</v>
      </c>
    </row>
    <row r="12" ht="6.96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21</v>
      </c>
    </row>
    <row r="13" ht="14.4" customHeight="1">
      <c r="B13" s="24"/>
      <c r="C13" s="29"/>
      <c r="D13" s="36" t="s">
        <v>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33</v>
      </c>
      <c r="AL13" s="29"/>
      <c r="AM13" s="29"/>
      <c r="AN13" s="38" t="s">
        <v>37</v>
      </c>
      <c r="AO13" s="29"/>
      <c r="AP13" s="29"/>
      <c r="AQ13" s="27"/>
      <c r="BE13" s="35"/>
      <c r="BS13" s="20" t="s">
        <v>21</v>
      </c>
    </row>
    <row r="14">
      <c r="B14" s="24"/>
      <c r="C14" s="29"/>
      <c r="D14" s="29"/>
      <c r="E14" s="38" t="s">
        <v>37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35</v>
      </c>
      <c r="AL14" s="29"/>
      <c r="AM14" s="29"/>
      <c r="AN14" s="38" t="s">
        <v>37</v>
      </c>
      <c r="AO14" s="29"/>
      <c r="AP14" s="29"/>
      <c r="AQ14" s="27"/>
      <c r="BE14" s="35"/>
      <c r="BS14" s="20" t="s">
        <v>21</v>
      </c>
    </row>
    <row r="15" ht="6.96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ht="14.4" customHeight="1">
      <c r="B16" s="24"/>
      <c r="C16" s="29"/>
      <c r="D16" s="36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33</v>
      </c>
      <c r="AL16" s="29"/>
      <c r="AM16" s="29"/>
      <c r="AN16" s="31" t="s">
        <v>23</v>
      </c>
      <c r="AO16" s="29"/>
      <c r="AP16" s="29"/>
      <c r="AQ16" s="27"/>
      <c r="BE16" s="35"/>
      <c r="BS16" s="20" t="s">
        <v>6</v>
      </c>
    </row>
    <row r="17" ht="18.48" customHeight="1">
      <c r="B17" s="24"/>
      <c r="C17" s="29"/>
      <c r="D17" s="29"/>
      <c r="E17" s="31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35</v>
      </c>
      <c r="AL17" s="29"/>
      <c r="AM17" s="29"/>
      <c r="AN17" s="31" t="s">
        <v>23</v>
      </c>
      <c r="AO17" s="29"/>
      <c r="AP17" s="29"/>
      <c r="AQ17" s="27"/>
      <c r="BE17" s="35"/>
      <c r="BS17" s="20" t="s">
        <v>39</v>
      </c>
    </row>
    <row r="18" ht="6.96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9</v>
      </c>
    </row>
    <row r="19" ht="14.4" customHeight="1">
      <c r="B19" s="24"/>
      <c r="C19" s="29"/>
      <c r="D19" s="36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33</v>
      </c>
      <c r="AL19" s="29"/>
      <c r="AM19" s="29"/>
      <c r="AN19" s="31" t="s">
        <v>23</v>
      </c>
      <c r="AO19" s="29"/>
      <c r="AP19" s="29"/>
      <c r="AQ19" s="27"/>
      <c r="BE19" s="35"/>
      <c r="BS19" s="20" t="s">
        <v>9</v>
      </c>
    </row>
    <row r="20" ht="18.48" customHeight="1">
      <c r="B20" s="24"/>
      <c r="C20" s="29"/>
      <c r="D20" s="29"/>
      <c r="E20" s="31" t="s">
        <v>41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35</v>
      </c>
      <c r="AL20" s="29"/>
      <c r="AM20" s="29"/>
      <c r="AN20" s="31" t="s">
        <v>23</v>
      </c>
      <c r="AO20" s="29"/>
      <c r="AP20" s="29"/>
      <c r="AQ20" s="27"/>
      <c r="BE20" s="35"/>
    </row>
    <row r="21" ht="6.96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>
      <c r="B22" s="24"/>
      <c r="C22" s="29"/>
      <c r="D22" s="36" t="s">
        <v>42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ht="16.5" customHeight="1">
      <c r="B23" s="24"/>
      <c r="C23" s="29"/>
      <c r="D23" s="29"/>
      <c r="E23" s="40" t="s">
        <v>23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ht="6.96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ht="6.96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ht="14.4" customHeight="1">
      <c r="B26" s="24"/>
      <c r="C26" s="29"/>
      <c r="D26" s="42" t="s">
        <v>43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ROUND(AG87,2)</f>
        <v>0</v>
      </c>
      <c r="AL26" s="29"/>
      <c r="AM26" s="29"/>
      <c r="AN26" s="29"/>
      <c r="AO26" s="29"/>
      <c r="AP26" s="29"/>
      <c r="AQ26" s="27"/>
      <c r="BE26" s="35"/>
    </row>
    <row r="27" ht="14.4" customHeight="1">
      <c r="B27" s="24"/>
      <c r="C27" s="29"/>
      <c r="D27" s="42" t="s">
        <v>44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ROUND(AG90,2)</f>
        <v>0</v>
      </c>
      <c r="AL27" s="43"/>
      <c r="AM27" s="43"/>
      <c r="AN27" s="43"/>
      <c r="AO27" s="43"/>
      <c r="AP27" s="29"/>
      <c r="AQ27" s="27"/>
      <c r="BE27" s="35"/>
    </row>
    <row r="28" s="1" customFormat="1" ht="6.96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="1" customFormat="1" ht="25.92" customHeight="1">
      <c r="B29" s="44"/>
      <c r="C29" s="45"/>
      <c r="D29" s="47" t="s">
        <v>45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ROUND(AK26+AK27,2)</f>
        <v>0</v>
      </c>
      <c r="AL29" s="48"/>
      <c r="AM29" s="48"/>
      <c r="AN29" s="48"/>
      <c r="AO29" s="48"/>
      <c r="AP29" s="45"/>
      <c r="AQ29" s="46"/>
      <c r="BE29" s="35"/>
    </row>
    <row r="30" s="1" customFormat="1" ht="6.96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="2" customFormat="1" ht="14.4" customHeight="1">
      <c r="B31" s="50"/>
      <c r="C31" s="51"/>
      <c r="D31" s="52" t="s">
        <v>46</v>
      </c>
      <c r="E31" s="51"/>
      <c r="F31" s="52" t="s">
        <v>47</v>
      </c>
      <c r="G31" s="51"/>
      <c r="H31" s="51"/>
      <c r="I31" s="51"/>
      <c r="J31" s="51"/>
      <c r="K31" s="51"/>
      <c r="L31" s="53">
        <v>0.20999999999999999</v>
      </c>
      <c r="M31" s="51"/>
      <c r="N31" s="51"/>
      <c r="O31" s="51"/>
      <c r="P31" s="51"/>
      <c r="Q31" s="51"/>
      <c r="R31" s="51"/>
      <c r="S31" s="51"/>
      <c r="T31" s="54" t="s">
        <v>48</v>
      </c>
      <c r="U31" s="51"/>
      <c r="V31" s="51"/>
      <c r="W31" s="55">
        <f>ROUND(AZ87+SUM(CD91:CD95),2)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ROUND(AV87+SUM(BY91:BY95),2)</f>
        <v>0</v>
      </c>
      <c r="AL31" s="51"/>
      <c r="AM31" s="51"/>
      <c r="AN31" s="51"/>
      <c r="AO31" s="51"/>
      <c r="AP31" s="51"/>
      <c r="AQ31" s="56"/>
      <c r="BE31" s="35"/>
    </row>
    <row r="32" s="2" customFormat="1" ht="14.4" customHeight="1">
      <c r="B32" s="50"/>
      <c r="C32" s="51"/>
      <c r="D32" s="51"/>
      <c r="E32" s="51"/>
      <c r="F32" s="52" t="s">
        <v>49</v>
      </c>
      <c r="G32" s="51"/>
      <c r="H32" s="51"/>
      <c r="I32" s="51"/>
      <c r="J32" s="51"/>
      <c r="K32" s="51"/>
      <c r="L32" s="53">
        <v>0.14999999999999999</v>
      </c>
      <c r="M32" s="51"/>
      <c r="N32" s="51"/>
      <c r="O32" s="51"/>
      <c r="P32" s="51"/>
      <c r="Q32" s="51"/>
      <c r="R32" s="51"/>
      <c r="S32" s="51"/>
      <c r="T32" s="54" t="s">
        <v>48</v>
      </c>
      <c r="U32" s="51"/>
      <c r="V32" s="51"/>
      <c r="W32" s="55">
        <f>ROUND(BA87+SUM(CE91:CE95),2)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ROUND(AW87+SUM(BZ91:BZ95),2)</f>
        <v>0</v>
      </c>
      <c r="AL32" s="51"/>
      <c r="AM32" s="51"/>
      <c r="AN32" s="51"/>
      <c r="AO32" s="51"/>
      <c r="AP32" s="51"/>
      <c r="AQ32" s="56"/>
      <c r="BE32" s="35"/>
    </row>
    <row r="33" hidden="1" s="2" customFormat="1" ht="14.4" customHeight="1">
      <c r="B33" s="50"/>
      <c r="C33" s="51"/>
      <c r="D33" s="51"/>
      <c r="E33" s="51"/>
      <c r="F33" s="52" t="s">
        <v>50</v>
      </c>
      <c r="G33" s="51"/>
      <c r="H33" s="51"/>
      <c r="I33" s="51"/>
      <c r="J33" s="51"/>
      <c r="K33" s="51"/>
      <c r="L33" s="53">
        <v>0.20999999999999999</v>
      </c>
      <c r="M33" s="51"/>
      <c r="N33" s="51"/>
      <c r="O33" s="51"/>
      <c r="P33" s="51"/>
      <c r="Q33" s="51"/>
      <c r="R33" s="51"/>
      <c r="S33" s="51"/>
      <c r="T33" s="54" t="s">
        <v>48</v>
      </c>
      <c r="U33" s="51"/>
      <c r="V33" s="51"/>
      <c r="W33" s="55">
        <f>ROUND(BB87+SUM(CF91:CF95),2)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hidden="1" s="2" customFormat="1" ht="14.4" customHeight="1">
      <c r="B34" s="50"/>
      <c r="C34" s="51"/>
      <c r="D34" s="51"/>
      <c r="E34" s="51"/>
      <c r="F34" s="52" t="s">
        <v>51</v>
      </c>
      <c r="G34" s="51"/>
      <c r="H34" s="51"/>
      <c r="I34" s="51"/>
      <c r="J34" s="51"/>
      <c r="K34" s="51"/>
      <c r="L34" s="53">
        <v>0.14999999999999999</v>
      </c>
      <c r="M34" s="51"/>
      <c r="N34" s="51"/>
      <c r="O34" s="51"/>
      <c r="P34" s="51"/>
      <c r="Q34" s="51"/>
      <c r="R34" s="51"/>
      <c r="S34" s="51"/>
      <c r="T34" s="54" t="s">
        <v>48</v>
      </c>
      <c r="U34" s="51"/>
      <c r="V34" s="51"/>
      <c r="W34" s="55">
        <f>ROUND(BC87+SUM(CG91:CG95),2)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hidden="1" s="2" customFormat="1" ht="14.4" customHeight="1">
      <c r="B35" s="50"/>
      <c r="C35" s="51"/>
      <c r="D35" s="51"/>
      <c r="E35" s="51"/>
      <c r="F35" s="52" t="s">
        <v>52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48</v>
      </c>
      <c r="U35" s="51"/>
      <c r="V35" s="51"/>
      <c r="W35" s="55">
        <f>ROUND(BD87+SUM(CH91:CH95),2)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="1" customFormat="1" ht="6.96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="1" customFormat="1" ht="25.92" customHeight="1">
      <c r="B37" s="44"/>
      <c r="C37" s="57"/>
      <c r="D37" s="58" t="s">
        <v>53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54</v>
      </c>
      <c r="U37" s="59"/>
      <c r="V37" s="59"/>
      <c r="W37" s="59"/>
      <c r="X37" s="61" t="s">
        <v>55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="1" customFormat="1">
      <c r="B49" s="44"/>
      <c r="C49" s="45"/>
      <c r="D49" s="64" t="s">
        <v>56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57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="1" customFormat="1">
      <c r="B58" s="44"/>
      <c r="C58" s="45"/>
      <c r="D58" s="69" t="s">
        <v>58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59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58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59</v>
      </c>
      <c r="AN58" s="70"/>
      <c r="AO58" s="72"/>
      <c r="AP58" s="45"/>
      <c r="AQ58" s="46"/>
    </row>
    <row r="59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="1" customFormat="1">
      <c r="B60" s="44"/>
      <c r="C60" s="45"/>
      <c r="D60" s="64" t="s">
        <v>60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61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="1" customFormat="1">
      <c r="B69" s="44"/>
      <c r="C69" s="45"/>
      <c r="D69" s="69" t="s">
        <v>58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59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58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59</v>
      </c>
      <c r="AN69" s="70"/>
      <c r="AO69" s="72"/>
      <c r="AP69" s="45"/>
      <c r="AQ69" s="46"/>
    </row>
    <row r="70" s="1" customFormat="1" ht="6.96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="1" customFormat="1" ht="6.96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="1" customFormat="1" ht="6.96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="1" customFormat="1" ht="36.96" customHeight="1">
      <c r="B76" s="44"/>
      <c r="C76" s="25" t="s">
        <v>62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="3" customFormat="1" ht="14.4" customHeight="1">
      <c r="B77" s="79"/>
      <c r="C77" s="36" t="s">
        <v>16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872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="4" customFormat="1" ht="36.96" customHeight="1">
      <c r="B78" s="82"/>
      <c r="C78" s="83" t="s">
        <v>19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Oprava komunikace - Kohoutov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="1" customFormat="1" ht="6.96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="1" customFormat="1">
      <c r="B80" s="44"/>
      <c r="C80" s="36" t="s">
        <v>26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>Kohoutov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28</v>
      </c>
      <c r="AJ80" s="45"/>
      <c r="AK80" s="45"/>
      <c r="AL80" s="45"/>
      <c r="AM80" s="88" t="str">
        <f> IF(AN8= "","",AN8)</f>
        <v>12. 12. 2017</v>
      </c>
      <c r="AN80" s="45"/>
      <c r="AO80" s="45"/>
      <c r="AP80" s="45"/>
      <c r="AQ80" s="46"/>
    </row>
    <row r="81" s="1" customFormat="1" ht="6.96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="1" customFormat="1">
      <c r="B82" s="44"/>
      <c r="C82" s="36" t="s">
        <v>32</v>
      </c>
      <c r="D82" s="45"/>
      <c r="E82" s="45"/>
      <c r="F82" s="45"/>
      <c r="G82" s="45"/>
      <c r="H82" s="45"/>
      <c r="I82" s="45"/>
      <c r="J82" s="45"/>
      <c r="K82" s="45"/>
      <c r="L82" s="80" t="str">
        <f>IF(E11= "","",E11)</f>
        <v xml:space="preserve"> 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38</v>
      </c>
      <c r="AJ82" s="45"/>
      <c r="AK82" s="45"/>
      <c r="AL82" s="45"/>
      <c r="AM82" s="80" t="str">
        <f>IF(E17="","",E17)</f>
        <v xml:space="preserve"> </v>
      </c>
      <c r="AN82" s="80"/>
      <c r="AO82" s="80"/>
      <c r="AP82" s="80"/>
      <c r="AQ82" s="46"/>
      <c r="AS82" s="89" t="s">
        <v>63</v>
      </c>
      <c r="AT82" s="90"/>
      <c r="AU82" s="91"/>
      <c r="AV82" s="91"/>
      <c r="AW82" s="91"/>
      <c r="AX82" s="91"/>
      <c r="AY82" s="91"/>
      <c r="AZ82" s="91"/>
      <c r="BA82" s="91"/>
      <c r="BB82" s="91"/>
      <c r="BC82" s="91"/>
      <c r="BD82" s="92"/>
    </row>
    <row r="83" s="1" customFormat="1">
      <c r="B83" s="44"/>
      <c r="C83" s="36" t="s">
        <v>36</v>
      </c>
      <c r="D83" s="45"/>
      <c r="E83" s="45"/>
      <c r="F83" s="45"/>
      <c r="G83" s="45"/>
      <c r="H83" s="45"/>
      <c r="I83" s="45"/>
      <c r="J83" s="45"/>
      <c r="K83" s="45"/>
      <c r="L83" s="80" t="str">
        <f>IF(E14= 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40</v>
      </c>
      <c r="AJ83" s="45"/>
      <c r="AK83" s="45"/>
      <c r="AL83" s="45"/>
      <c r="AM83" s="80" t="str">
        <f>IF(E20="","",E20)</f>
        <v>Němec</v>
      </c>
      <c r="AN83" s="80"/>
      <c r="AO83" s="80"/>
      <c r="AP83" s="80"/>
      <c r="AQ83" s="46"/>
      <c r="AS83" s="93"/>
      <c r="AT83" s="94"/>
      <c r="AU83" s="95"/>
      <c r="AV83" s="95"/>
      <c r="AW83" s="95"/>
      <c r="AX83" s="95"/>
      <c r="AY83" s="95"/>
      <c r="AZ83" s="95"/>
      <c r="BA83" s="95"/>
      <c r="BB83" s="95"/>
      <c r="BC83" s="95"/>
      <c r="BD83" s="96"/>
    </row>
    <row r="84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7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8"/>
    </row>
    <row r="85" s="1" customFormat="1" ht="29.28" customHeight="1">
      <c r="B85" s="44"/>
      <c r="C85" s="99" t="s">
        <v>64</v>
      </c>
      <c r="D85" s="100"/>
      <c r="E85" s="100"/>
      <c r="F85" s="100"/>
      <c r="G85" s="100"/>
      <c r="H85" s="101"/>
      <c r="I85" s="102" t="s">
        <v>65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2" t="s">
        <v>66</v>
      </c>
      <c r="AH85" s="100"/>
      <c r="AI85" s="100"/>
      <c r="AJ85" s="100"/>
      <c r="AK85" s="100"/>
      <c r="AL85" s="100"/>
      <c r="AM85" s="100"/>
      <c r="AN85" s="102" t="s">
        <v>67</v>
      </c>
      <c r="AO85" s="100"/>
      <c r="AP85" s="103"/>
      <c r="AQ85" s="46"/>
      <c r="AS85" s="104" t="s">
        <v>68</v>
      </c>
      <c r="AT85" s="105" t="s">
        <v>69</v>
      </c>
      <c r="AU85" s="105" t="s">
        <v>70</v>
      </c>
      <c r="AV85" s="105" t="s">
        <v>71</v>
      </c>
      <c r="AW85" s="105" t="s">
        <v>72</v>
      </c>
      <c r="AX85" s="105" t="s">
        <v>73</v>
      </c>
      <c r="AY85" s="105" t="s">
        <v>74</v>
      </c>
      <c r="AZ85" s="105" t="s">
        <v>75</v>
      </c>
      <c r="BA85" s="105" t="s">
        <v>76</v>
      </c>
      <c r="BB85" s="105" t="s">
        <v>77</v>
      </c>
      <c r="BC85" s="105" t="s">
        <v>78</v>
      </c>
      <c r="BD85" s="106" t="s">
        <v>79</v>
      </c>
    </row>
    <row r="8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7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="4" customFormat="1" ht="32.4" customHeight="1">
      <c r="B87" s="82"/>
      <c r="C87" s="108" t="s">
        <v>80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10">
        <f>ROUND(AG88,2)</f>
        <v>0</v>
      </c>
      <c r="AH87" s="110"/>
      <c r="AI87" s="110"/>
      <c r="AJ87" s="110"/>
      <c r="AK87" s="110"/>
      <c r="AL87" s="110"/>
      <c r="AM87" s="110"/>
      <c r="AN87" s="111">
        <f>SUM(AG87,AT87)</f>
        <v>0</v>
      </c>
      <c r="AO87" s="111"/>
      <c r="AP87" s="111"/>
      <c r="AQ87" s="86"/>
      <c r="AS87" s="112">
        <f>ROUND(AS88,2)</f>
        <v>0</v>
      </c>
      <c r="AT87" s="113">
        <f>ROUND(SUM(AV87:AW87),2)</f>
        <v>0</v>
      </c>
      <c r="AU87" s="114">
        <f>ROUND(AU88,5)</f>
        <v>0</v>
      </c>
      <c r="AV87" s="113">
        <f>ROUND(AZ87*L31,2)</f>
        <v>0</v>
      </c>
      <c r="AW87" s="113">
        <f>ROUND(BA87*L32,2)</f>
        <v>0</v>
      </c>
      <c r="AX87" s="113">
        <f>ROUND(BB87*L31,2)</f>
        <v>0</v>
      </c>
      <c r="AY87" s="113">
        <f>ROUND(BC87*L32,2)</f>
        <v>0</v>
      </c>
      <c r="AZ87" s="113">
        <f>ROUND(AZ88,2)</f>
        <v>0</v>
      </c>
      <c r="BA87" s="113">
        <f>ROUND(BA88,2)</f>
        <v>0</v>
      </c>
      <c r="BB87" s="113">
        <f>ROUND(BB88,2)</f>
        <v>0</v>
      </c>
      <c r="BC87" s="113">
        <f>ROUND(BC88,2)</f>
        <v>0</v>
      </c>
      <c r="BD87" s="115">
        <f>ROUND(BD88,2)</f>
        <v>0</v>
      </c>
      <c r="BS87" s="116" t="s">
        <v>81</v>
      </c>
      <c r="BT87" s="116" t="s">
        <v>82</v>
      </c>
      <c r="BU87" s="117" t="s">
        <v>83</v>
      </c>
      <c r="BV87" s="116" t="s">
        <v>84</v>
      </c>
      <c r="BW87" s="116" t="s">
        <v>85</v>
      </c>
      <c r="BX87" s="116" t="s">
        <v>86</v>
      </c>
    </row>
    <row r="88" s="5" customFormat="1" ht="16.5" customHeight="1">
      <c r="A88" s="118" t="s">
        <v>87</v>
      </c>
      <c r="B88" s="119"/>
      <c r="C88" s="120"/>
      <c r="D88" s="121" t="s">
        <v>88</v>
      </c>
      <c r="E88" s="121"/>
      <c r="F88" s="121"/>
      <c r="G88" s="121"/>
      <c r="H88" s="121"/>
      <c r="I88" s="122"/>
      <c r="J88" s="121" t="s">
        <v>89</v>
      </c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3">
        <f>'872_1 - MK K Rybníku'!M30</f>
        <v>0</v>
      </c>
      <c r="AH88" s="122"/>
      <c r="AI88" s="122"/>
      <c r="AJ88" s="122"/>
      <c r="AK88" s="122"/>
      <c r="AL88" s="122"/>
      <c r="AM88" s="122"/>
      <c r="AN88" s="123">
        <f>SUM(AG88,AT88)</f>
        <v>0</v>
      </c>
      <c r="AO88" s="122"/>
      <c r="AP88" s="122"/>
      <c r="AQ88" s="124"/>
      <c r="AS88" s="125">
        <f>'872_1 - MK K Rybníku'!M28</f>
        <v>0</v>
      </c>
      <c r="AT88" s="126">
        <f>ROUND(SUM(AV88:AW88),2)</f>
        <v>0</v>
      </c>
      <c r="AU88" s="127">
        <f>'872_1 - MK K Rybníku'!W121</f>
        <v>0</v>
      </c>
      <c r="AV88" s="126">
        <f>'872_1 - MK K Rybníku'!M32</f>
        <v>0</v>
      </c>
      <c r="AW88" s="126">
        <f>'872_1 - MK K Rybníku'!M33</f>
        <v>0</v>
      </c>
      <c r="AX88" s="126">
        <f>'872_1 - MK K Rybníku'!M34</f>
        <v>0</v>
      </c>
      <c r="AY88" s="126">
        <f>'872_1 - MK K Rybníku'!M35</f>
        <v>0</v>
      </c>
      <c r="AZ88" s="126">
        <f>'872_1 - MK K Rybníku'!H32</f>
        <v>0</v>
      </c>
      <c r="BA88" s="126">
        <f>'872_1 - MK K Rybníku'!H33</f>
        <v>0</v>
      </c>
      <c r="BB88" s="126">
        <f>'872_1 - MK K Rybníku'!H34</f>
        <v>0</v>
      </c>
      <c r="BC88" s="126">
        <f>'872_1 - MK K Rybníku'!H35</f>
        <v>0</v>
      </c>
      <c r="BD88" s="128">
        <f>'872_1 - MK K Rybníku'!H36</f>
        <v>0</v>
      </c>
      <c r="BT88" s="129" t="s">
        <v>25</v>
      </c>
      <c r="BV88" s="129" t="s">
        <v>84</v>
      </c>
      <c r="BW88" s="129" t="s">
        <v>90</v>
      </c>
      <c r="BX88" s="129" t="s">
        <v>85</v>
      </c>
    </row>
    <row r="89">
      <c r="B89" s="24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="1" customFormat="1" ht="30" customHeight="1">
      <c r="B90" s="44"/>
      <c r="C90" s="108" t="s">
        <v>91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111">
        <f>ROUND(SUM(AG91:AG94),2)</f>
        <v>0</v>
      </c>
      <c r="AH90" s="111"/>
      <c r="AI90" s="111"/>
      <c r="AJ90" s="111"/>
      <c r="AK90" s="111"/>
      <c r="AL90" s="111"/>
      <c r="AM90" s="111"/>
      <c r="AN90" s="111">
        <f>ROUND(SUM(AN91:AN94),2)</f>
        <v>0</v>
      </c>
      <c r="AO90" s="111"/>
      <c r="AP90" s="111"/>
      <c r="AQ90" s="46"/>
      <c r="AS90" s="104" t="s">
        <v>92</v>
      </c>
      <c r="AT90" s="105" t="s">
        <v>93</v>
      </c>
      <c r="AU90" s="105" t="s">
        <v>46</v>
      </c>
      <c r="AV90" s="106" t="s">
        <v>69</v>
      </c>
    </row>
    <row r="91" s="1" customFormat="1" ht="19.92" customHeight="1">
      <c r="B91" s="44"/>
      <c r="C91" s="45"/>
      <c r="D91" s="130" t="s">
        <v>94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131">
        <f>ROUND(AG87*AS91,2)</f>
        <v>0</v>
      </c>
      <c r="AH91" s="132"/>
      <c r="AI91" s="132"/>
      <c r="AJ91" s="132"/>
      <c r="AK91" s="132"/>
      <c r="AL91" s="132"/>
      <c r="AM91" s="132"/>
      <c r="AN91" s="132">
        <f>ROUND(AG91+AV91,2)</f>
        <v>0</v>
      </c>
      <c r="AO91" s="132"/>
      <c r="AP91" s="132"/>
      <c r="AQ91" s="46"/>
      <c r="AS91" s="133">
        <v>0</v>
      </c>
      <c r="AT91" s="134" t="s">
        <v>95</v>
      </c>
      <c r="AU91" s="134" t="s">
        <v>47</v>
      </c>
      <c r="AV91" s="135">
        <f>ROUND(IF(AU91="základní",AG91*L31,IF(AU91="snížená",AG91*L32,0)),2)</f>
        <v>0</v>
      </c>
      <c r="BV91" s="20" t="s">
        <v>96</v>
      </c>
      <c r="BY91" s="136">
        <f>IF(AU91="základní",AV91,0)</f>
        <v>0</v>
      </c>
      <c r="BZ91" s="136">
        <f>IF(AU91="snížená",AV91,0)</f>
        <v>0</v>
      </c>
      <c r="CA91" s="136">
        <v>0</v>
      </c>
      <c r="CB91" s="136">
        <v>0</v>
      </c>
      <c r="CC91" s="136">
        <v>0</v>
      </c>
      <c r="CD91" s="136">
        <f>IF(AU91="základní",AG91,0)</f>
        <v>0</v>
      </c>
      <c r="CE91" s="136">
        <f>IF(AU91="snížená",AG91,0)</f>
        <v>0</v>
      </c>
      <c r="CF91" s="136">
        <f>IF(AU91="zákl. přenesená",AG91,0)</f>
        <v>0</v>
      </c>
      <c r="CG91" s="136">
        <f>IF(AU91="sníž. přenesená",AG91,0)</f>
        <v>0</v>
      </c>
      <c r="CH91" s="136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="1" customFormat="1" ht="19.92" customHeight="1">
      <c r="B92" s="44"/>
      <c r="C92" s="45"/>
      <c r="D92" s="137" t="s">
        <v>97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45"/>
      <c r="AD92" s="45"/>
      <c r="AE92" s="45"/>
      <c r="AF92" s="45"/>
      <c r="AG92" s="131">
        <f>AG87*AS92</f>
        <v>0</v>
      </c>
      <c r="AH92" s="132"/>
      <c r="AI92" s="132"/>
      <c r="AJ92" s="132"/>
      <c r="AK92" s="132"/>
      <c r="AL92" s="132"/>
      <c r="AM92" s="132"/>
      <c r="AN92" s="132">
        <f>AG92+AV92</f>
        <v>0</v>
      </c>
      <c r="AO92" s="132"/>
      <c r="AP92" s="132"/>
      <c r="AQ92" s="46"/>
      <c r="AS92" s="138">
        <v>0</v>
      </c>
      <c r="AT92" s="139" t="s">
        <v>95</v>
      </c>
      <c r="AU92" s="139" t="s">
        <v>47</v>
      </c>
      <c r="AV92" s="140">
        <f>ROUND(IF(AU92="nulová",0,IF(OR(AU92="základní",AU92="zákl. přenesená"),AG92*L31,AG92*L32)),2)</f>
        <v>0</v>
      </c>
      <c r="BV92" s="20" t="s">
        <v>98</v>
      </c>
      <c r="BY92" s="136">
        <f>IF(AU92="základní",AV92,0)</f>
        <v>0</v>
      </c>
      <c r="BZ92" s="136">
        <f>IF(AU92="snížená",AV92,0)</f>
        <v>0</v>
      </c>
      <c r="CA92" s="136">
        <f>IF(AU92="zákl. přenesená",AV92,0)</f>
        <v>0</v>
      </c>
      <c r="CB92" s="136">
        <f>IF(AU92="sníž. přenesená",AV92,0)</f>
        <v>0</v>
      </c>
      <c r="CC92" s="136">
        <f>IF(AU92="nulová",AV92,0)</f>
        <v>0</v>
      </c>
      <c r="CD92" s="136">
        <f>IF(AU92="základní",AG92,0)</f>
        <v>0</v>
      </c>
      <c r="CE92" s="136">
        <f>IF(AU92="snížená",AG92,0)</f>
        <v>0</v>
      </c>
      <c r="CF92" s="136">
        <f>IF(AU92="zákl. přenesená",AG92,0)</f>
        <v>0</v>
      </c>
      <c r="CG92" s="136">
        <f>IF(AU92="sníž. přenesená",AG92,0)</f>
        <v>0</v>
      </c>
      <c r="CH92" s="136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="1" customFormat="1" ht="19.92" customHeight="1">
      <c r="B93" s="44"/>
      <c r="C93" s="45"/>
      <c r="D93" s="137" t="s">
        <v>97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45"/>
      <c r="AD93" s="45"/>
      <c r="AE93" s="45"/>
      <c r="AF93" s="45"/>
      <c r="AG93" s="131">
        <f>AG87*AS93</f>
        <v>0</v>
      </c>
      <c r="AH93" s="132"/>
      <c r="AI93" s="132"/>
      <c r="AJ93" s="132"/>
      <c r="AK93" s="132"/>
      <c r="AL93" s="132"/>
      <c r="AM93" s="132"/>
      <c r="AN93" s="132">
        <f>AG93+AV93</f>
        <v>0</v>
      </c>
      <c r="AO93" s="132"/>
      <c r="AP93" s="132"/>
      <c r="AQ93" s="46"/>
      <c r="AS93" s="138">
        <v>0</v>
      </c>
      <c r="AT93" s="139" t="s">
        <v>95</v>
      </c>
      <c r="AU93" s="139" t="s">
        <v>47</v>
      </c>
      <c r="AV93" s="140">
        <f>ROUND(IF(AU93="nulová",0,IF(OR(AU93="základní",AU93="zákl. přenesená"),AG93*L31,AG93*L32)),2)</f>
        <v>0</v>
      </c>
      <c r="BV93" s="20" t="s">
        <v>98</v>
      </c>
      <c r="BY93" s="136">
        <f>IF(AU93="základní",AV93,0)</f>
        <v>0</v>
      </c>
      <c r="BZ93" s="136">
        <f>IF(AU93="snížená",AV93,0)</f>
        <v>0</v>
      </c>
      <c r="CA93" s="136">
        <f>IF(AU93="zákl. přenesená",AV93,0)</f>
        <v>0</v>
      </c>
      <c r="CB93" s="136">
        <f>IF(AU93="sníž. přenesená",AV93,0)</f>
        <v>0</v>
      </c>
      <c r="CC93" s="136">
        <f>IF(AU93="nulová",AV93,0)</f>
        <v>0</v>
      </c>
      <c r="CD93" s="136">
        <f>IF(AU93="základní",AG93,0)</f>
        <v>0</v>
      </c>
      <c r="CE93" s="136">
        <f>IF(AU93="snížená",AG93,0)</f>
        <v>0</v>
      </c>
      <c r="CF93" s="136">
        <f>IF(AU93="zákl. přenesená",AG93,0)</f>
        <v>0</v>
      </c>
      <c r="CG93" s="136">
        <f>IF(AU93="sníž. přenesená",AG93,0)</f>
        <v>0</v>
      </c>
      <c r="CH93" s="136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="1" customFormat="1" ht="19.92" customHeight="1">
      <c r="B94" s="44"/>
      <c r="C94" s="45"/>
      <c r="D94" s="137" t="s">
        <v>97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45"/>
      <c r="AD94" s="45"/>
      <c r="AE94" s="45"/>
      <c r="AF94" s="45"/>
      <c r="AG94" s="131">
        <f>AG87*AS94</f>
        <v>0</v>
      </c>
      <c r="AH94" s="132"/>
      <c r="AI94" s="132"/>
      <c r="AJ94" s="132"/>
      <c r="AK94" s="132"/>
      <c r="AL94" s="132"/>
      <c r="AM94" s="132"/>
      <c r="AN94" s="132">
        <f>AG94+AV94</f>
        <v>0</v>
      </c>
      <c r="AO94" s="132"/>
      <c r="AP94" s="132"/>
      <c r="AQ94" s="46"/>
      <c r="AS94" s="141">
        <v>0</v>
      </c>
      <c r="AT94" s="142" t="s">
        <v>95</v>
      </c>
      <c r="AU94" s="142" t="s">
        <v>47</v>
      </c>
      <c r="AV94" s="143">
        <f>ROUND(IF(AU94="nulová",0,IF(OR(AU94="základní",AU94="zákl. přenesená"),AG94*L31,AG94*L32)),2)</f>
        <v>0</v>
      </c>
      <c r="BV94" s="20" t="s">
        <v>98</v>
      </c>
      <c r="BY94" s="136">
        <f>IF(AU94="základní",AV94,0)</f>
        <v>0</v>
      </c>
      <c r="BZ94" s="136">
        <f>IF(AU94="snížená",AV94,0)</f>
        <v>0</v>
      </c>
      <c r="CA94" s="136">
        <f>IF(AU94="zákl. přenesená",AV94,0)</f>
        <v>0</v>
      </c>
      <c r="CB94" s="136">
        <f>IF(AU94="sníž. přenesená",AV94,0)</f>
        <v>0</v>
      </c>
      <c r="CC94" s="136">
        <f>IF(AU94="nulová",AV94,0)</f>
        <v>0</v>
      </c>
      <c r="CD94" s="136">
        <f>IF(AU94="základní",AG94,0)</f>
        <v>0</v>
      </c>
      <c r="CE94" s="136">
        <f>IF(AU94="snížená",AG94,0)</f>
        <v>0</v>
      </c>
      <c r="CF94" s="136">
        <f>IF(AU94="zákl. přenesená",AG94,0)</f>
        <v>0</v>
      </c>
      <c r="CG94" s="136">
        <f>IF(AU94="sníž. přenesená",AG94,0)</f>
        <v>0</v>
      </c>
      <c r="CH94" s="136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="1" customFormat="1" ht="10.8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6"/>
    </row>
    <row r="96" s="1" customFormat="1" ht="30" customHeight="1">
      <c r="B96" s="44"/>
      <c r="C96" s="144" t="s">
        <v>99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6">
        <f>ROUND(AG87+AG90,2)</f>
        <v>0</v>
      </c>
      <c r="AH96" s="146"/>
      <c r="AI96" s="146"/>
      <c r="AJ96" s="146"/>
      <c r="AK96" s="146"/>
      <c r="AL96" s="146"/>
      <c r="AM96" s="146"/>
      <c r="AN96" s="146">
        <f>AN87+AN90</f>
        <v>0</v>
      </c>
      <c r="AO96" s="146"/>
      <c r="AP96" s="146"/>
      <c r="AQ96" s="46"/>
    </row>
    <row r="97" s="1" customFormat="1" ht="6.96" customHeight="1"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5"/>
    </row>
  </sheetData>
  <sheetProtection sheet="1" formatColumns="0" formatRows="0" objects="1" scenarios="1" spinCount="10" saltValue="ASUgZHARtBNomT9u+vejb2T3WV5MRYPlxJriTnf7tO8Wn+iKRWstobjjVpG9nY5ISfQmt4xKQ1krMSKmYsGvfw==" hashValue="2FOhBZM9Bt7irUZN1G9EeC7WS2HdtqWAMx8t9yA8MRIOxdTspsNAX7DgCQCXSLpFXBspqeOmG9rLva8BmCstgQ==" algorithmName="SHA-512" password="CC35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872_1 - MK K Rybníku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7"/>
      <c r="B1" s="11"/>
      <c r="C1" s="11"/>
      <c r="D1" s="12" t="s">
        <v>1</v>
      </c>
      <c r="E1" s="11"/>
      <c r="F1" s="13" t="s">
        <v>100</v>
      </c>
      <c r="G1" s="13"/>
      <c r="H1" s="148" t="s">
        <v>101</v>
      </c>
      <c r="I1" s="148"/>
      <c r="J1" s="148"/>
      <c r="K1" s="148"/>
      <c r="L1" s="13" t="s">
        <v>102</v>
      </c>
      <c r="M1" s="11"/>
      <c r="N1" s="11"/>
      <c r="O1" s="12" t="s">
        <v>103</v>
      </c>
      <c r="P1" s="11"/>
      <c r="Q1" s="11"/>
      <c r="R1" s="11"/>
      <c r="S1" s="13" t="s">
        <v>104</v>
      </c>
      <c r="T1" s="13"/>
      <c r="U1" s="147"/>
      <c r="V1" s="14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90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105</v>
      </c>
    </row>
    <row r="4" ht="36.96" customHeight="1">
      <c r="B4" s="24"/>
      <c r="C4" s="25" t="s">
        <v>106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49" t="str">
        <f>'Rekapitulace stavby'!K6</f>
        <v>Oprava komunikace - Kohoutov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107</v>
      </c>
      <c r="E7" s="45"/>
      <c r="F7" s="34" t="s">
        <v>108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22</v>
      </c>
      <c r="E8" s="45"/>
      <c r="F8" s="31" t="s">
        <v>23</v>
      </c>
      <c r="G8" s="45"/>
      <c r="H8" s="45"/>
      <c r="I8" s="45"/>
      <c r="J8" s="45"/>
      <c r="K8" s="45"/>
      <c r="L8" s="45"/>
      <c r="M8" s="36" t="s">
        <v>24</v>
      </c>
      <c r="N8" s="45"/>
      <c r="O8" s="31" t="s">
        <v>23</v>
      </c>
      <c r="P8" s="45"/>
      <c r="Q8" s="45"/>
      <c r="R8" s="46"/>
    </row>
    <row r="9" s="1" customFormat="1" ht="14.4" customHeight="1">
      <c r="B9" s="44"/>
      <c r="C9" s="45"/>
      <c r="D9" s="36" t="s">
        <v>26</v>
      </c>
      <c r="E9" s="45"/>
      <c r="F9" s="31" t="s">
        <v>27</v>
      </c>
      <c r="G9" s="45"/>
      <c r="H9" s="45"/>
      <c r="I9" s="45"/>
      <c r="J9" s="45"/>
      <c r="K9" s="45"/>
      <c r="L9" s="45"/>
      <c r="M9" s="36" t="s">
        <v>28</v>
      </c>
      <c r="N9" s="45"/>
      <c r="O9" s="150" t="str">
        <f>'Rekapitulace stavby'!AN8</f>
        <v>12. 12. 2017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32</v>
      </c>
      <c r="E11" s="45"/>
      <c r="F11" s="45"/>
      <c r="G11" s="45"/>
      <c r="H11" s="45"/>
      <c r="I11" s="45"/>
      <c r="J11" s="45"/>
      <c r="K11" s="45"/>
      <c r="L11" s="45"/>
      <c r="M11" s="36" t="s">
        <v>33</v>
      </c>
      <c r="N11" s="45"/>
      <c r="O11" s="31" t="str">
        <f>IF('Rekapitulace stavby'!AN10="","",'Rekapitulace stavby'!AN10)</f>
        <v/>
      </c>
      <c r="P11" s="31"/>
      <c r="Q11" s="45"/>
      <c r="R11" s="46"/>
    </row>
    <row r="12" s="1" customFormat="1" ht="18" customHeight="1">
      <c r="B12" s="44"/>
      <c r="C12" s="45"/>
      <c r="D12" s="45"/>
      <c r="E12" s="31" t="str">
        <f>IF('Rekapitulace stavby'!E11="","",'Rekapitulace stavby'!E11)</f>
        <v xml:space="preserve"> </v>
      </c>
      <c r="F12" s="45"/>
      <c r="G12" s="45"/>
      <c r="H12" s="45"/>
      <c r="I12" s="45"/>
      <c r="J12" s="45"/>
      <c r="K12" s="45"/>
      <c r="L12" s="45"/>
      <c r="M12" s="36" t="s">
        <v>35</v>
      </c>
      <c r="N12" s="45"/>
      <c r="O12" s="31" t="str">
        <f>IF('Rekapitulace stavby'!AN11="","",'Rekapitulace stavby'!AN11)</f>
        <v/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36</v>
      </c>
      <c r="E14" s="45"/>
      <c r="F14" s="45"/>
      <c r="G14" s="45"/>
      <c r="H14" s="45"/>
      <c r="I14" s="45"/>
      <c r="J14" s="45"/>
      <c r="K14" s="45"/>
      <c r="L14" s="45"/>
      <c r="M14" s="36" t="s">
        <v>33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1"/>
      <c r="G15" s="151"/>
      <c r="H15" s="151"/>
      <c r="I15" s="151"/>
      <c r="J15" s="151"/>
      <c r="K15" s="151"/>
      <c r="L15" s="151"/>
      <c r="M15" s="36" t="s">
        <v>35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38</v>
      </c>
      <c r="E17" s="45"/>
      <c r="F17" s="45"/>
      <c r="G17" s="45"/>
      <c r="H17" s="45"/>
      <c r="I17" s="45"/>
      <c r="J17" s="45"/>
      <c r="K17" s="45"/>
      <c r="L17" s="45"/>
      <c r="M17" s="36" t="s">
        <v>33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35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40</v>
      </c>
      <c r="E20" s="45"/>
      <c r="F20" s="45"/>
      <c r="G20" s="45"/>
      <c r="H20" s="45"/>
      <c r="I20" s="45"/>
      <c r="J20" s="45"/>
      <c r="K20" s="45"/>
      <c r="L20" s="45"/>
      <c r="M20" s="36" t="s">
        <v>33</v>
      </c>
      <c r="N20" s="45"/>
      <c r="O20" s="31" t="s">
        <v>23</v>
      </c>
      <c r="P20" s="31"/>
      <c r="Q20" s="45"/>
      <c r="R20" s="46"/>
    </row>
    <row r="21" s="1" customFormat="1" ht="18" customHeight="1">
      <c r="B21" s="44"/>
      <c r="C21" s="45"/>
      <c r="D21" s="45"/>
      <c r="E21" s="31" t="s">
        <v>41</v>
      </c>
      <c r="F21" s="45"/>
      <c r="G21" s="45"/>
      <c r="H21" s="45"/>
      <c r="I21" s="45"/>
      <c r="J21" s="45"/>
      <c r="K21" s="45"/>
      <c r="L21" s="45"/>
      <c r="M21" s="36" t="s">
        <v>35</v>
      </c>
      <c r="N21" s="45"/>
      <c r="O21" s="31" t="s">
        <v>23</v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42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23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2" t="s">
        <v>109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94</v>
      </c>
      <c r="E28" s="45"/>
      <c r="F28" s="45"/>
      <c r="G28" s="45"/>
      <c r="H28" s="45"/>
      <c r="I28" s="45"/>
      <c r="J28" s="45"/>
      <c r="K28" s="45"/>
      <c r="L28" s="45"/>
      <c r="M28" s="43">
        <f>N96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3" t="s">
        <v>45</v>
      </c>
      <c r="E30" s="45"/>
      <c r="F30" s="45"/>
      <c r="G30" s="45"/>
      <c r="H30" s="45"/>
      <c r="I30" s="45"/>
      <c r="J30" s="45"/>
      <c r="K30" s="45"/>
      <c r="L30" s="45"/>
      <c r="M30" s="154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46</v>
      </c>
      <c r="E32" s="52" t="s">
        <v>47</v>
      </c>
      <c r="F32" s="53">
        <v>0.20999999999999999</v>
      </c>
      <c r="G32" s="155" t="s">
        <v>48</v>
      </c>
      <c r="H32" s="156">
        <f>(SUM(BE96:BE103)+SUM(BE121:BE143))</f>
        <v>0</v>
      </c>
      <c r="I32" s="45"/>
      <c r="J32" s="45"/>
      <c r="K32" s="45"/>
      <c r="L32" s="45"/>
      <c r="M32" s="156">
        <f>ROUND((SUM(BE96:BE103)+SUM(BE121:BE143)),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49</v>
      </c>
      <c r="F33" s="53">
        <v>0.14999999999999999</v>
      </c>
      <c r="G33" s="155" t="s">
        <v>48</v>
      </c>
      <c r="H33" s="156">
        <f>(SUM(BF96:BF103)+SUM(BF121:BF143))</f>
        <v>0</v>
      </c>
      <c r="I33" s="45"/>
      <c r="J33" s="45"/>
      <c r="K33" s="45"/>
      <c r="L33" s="45"/>
      <c r="M33" s="156">
        <f>ROUND((SUM(BF96:BF103)+SUM(BF121:BF143)),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50</v>
      </c>
      <c r="F34" s="53">
        <v>0.20999999999999999</v>
      </c>
      <c r="G34" s="155" t="s">
        <v>48</v>
      </c>
      <c r="H34" s="156">
        <f>(SUM(BG96:BG103)+SUM(BG121:BG143))</f>
        <v>0</v>
      </c>
      <c r="I34" s="45"/>
      <c r="J34" s="45"/>
      <c r="K34" s="45"/>
      <c r="L34" s="45"/>
      <c r="M34" s="156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51</v>
      </c>
      <c r="F35" s="53">
        <v>0.14999999999999999</v>
      </c>
      <c r="G35" s="155" t="s">
        <v>48</v>
      </c>
      <c r="H35" s="156">
        <f>(SUM(BH96:BH103)+SUM(BH121:BH143))</f>
        <v>0</v>
      </c>
      <c r="I35" s="45"/>
      <c r="J35" s="45"/>
      <c r="K35" s="45"/>
      <c r="L35" s="45"/>
      <c r="M35" s="156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52</v>
      </c>
      <c r="F36" s="53">
        <v>0</v>
      </c>
      <c r="G36" s="155" t="s">
        <v>48</v>
      </c>
      <c r="H36" s="156">
        <f>(SUM(BI96:BI103)+SUM(BI121:BI143))</f>
        <v>0</v>
      </c>
      <c r="I36" s="45"/>
      <c r="J36" s="45"/>
      <c r="K36" s="45"/>
      <c r="L36" s="45"/>
      <c r="M36" s="156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5"/>
      <c r="D38" s="157" t="s">
        <v>53</v>
      </c>
      <c r="E38" s="101"/>
      <c r="F38" s="101"/>
      <c r="G38" s="158" t="s">
        <v>54</v>
      </c>
      <c r="H38" s="159" t="s">
        <v>55</v>
      </c>
      <c r="I38" s="101"/>
      <c r="J38" s="101"/>
      <c r="K38" s="101"/>
      <c r="L38" s="160">
        <f>SUM(M30:M36)</f>
        <v>0</v>
      </c>
      <c r="M38" s="160"/>
      <c r="N38" s="160"/>
      <c r="O38" s="160"/>
      <c r="P38" s="161"/>
      <c r="Q38" s="145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56</v>
      </c>
      <c r="E50" s="65"/>
      <c r="F50" s="65"/>
      <c r="G50" s="65"/>
      <c r="H50" s="66"/>
      <c r="I50" s="45"/>
      <c r="J50" s="64" t="s">
        <v>57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58</v>
      </c>
      <c r="E59" s="70"/>
      <c r="F59" s="70"/>
      <c r="G59" s="71" t="s">
        <v>59</v>
      </c>
      <c r="H59" s="72"/>
      <c r="I59" s="45"/>
      <c r="J59" s="69" t="s">
        <v>58</v>
      </c>
      <c r="K59" s="70"/>
      <c r="L59" s="70"/>
      <c r="M59" s="70"/>
      <c r="N59" s="71" t="s">
        <v>59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60</v>
      </c>
      <c r="E61" s="65"/>
      <c r="F61" s="65"/>
      <c r="G61" s="65"/>
      <c r="H61" s="66"/>
      <c r="I61" s="45"/>
      <c r="J61" s="64" t="s">
        <v>61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58</v>
      </c>
      <c r="E70" s="70"/>
      <c r="F70" s="70"/>
      <c r="G70" s="71" t="s">
        <v>59</v>
      </c>
      <c r="H70" s="72"/>
      <c r="I70" s="45"/>
      <c r="J70" s="69" t="s">
        <v>58</v>
      </c>
      <c r="K70" s="70"/>
      <c r="L70" s="70"/>
      <c r="M70" s="70"/>
      <c r="N70" s="71" t="s">
        <v>59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2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4"/>
    </row>
    <row r="76" s="1" customFormat="1" ht="36.96" customHeight="1">
      <c r="B76" s="44"/>
      <c r="C76" s="25" t="s">
        <v>110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5"/>
      <c r="U76" s="165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5"/>
      <c r="U77" s="165"/>
    </row>
    <row r="78" s="1" customFormat="1" ht="30" customHeight="1">
      <c r="B78" s="44"/>
      <c r="C78" s="36" t="s">
        <v>19</v>
      </c>
      <c r="D78" s="45"/>
      <c r="E78" s="45"/>
      <c r="F78" s="149" t="str">
        <f>F6</f>
        <v>Oprava komunikace - Kohoutov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5"/>
      <c r="U78" s="165"/>
    </row>
    <row r="79" s="1" customFormat="1" ht="36.96" customHeight="1">
      <c r="B79" s="44"/>
      <c r="C79" s="83" t="s">
        <v>107</v>
      </c>
      <c r="D79" s="45"/>
      <c r="E79" s="45"/>
      <c r="F79" s="85" t="str">
        <f>F7</f>
        <v>872_1 - MK K Rybníku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5"/>
      <c r="U79" s="165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5"/>
      <c r="U80" s="165"/>
    </row>
    <row r="81" s="1" customFormat="1" ht="18" customHeight="1">
      <c r="B81" s="44"/>
      <c r="C81" s="36" t="s">
        <v>26</v>
      </c>
      <c r="D81" s="45"/>
      <c r="E81" s="45"/>
      <c r="F81" s="31" t="str">
        <f>F9</f>
        <v>Kohoutov</v>
      </c>
      <c r="G81" s="45"/>
      <c r="H81" s="45"/>
      <c r="I81" s="45"/>
      <c r="J81" s="45"/>
      <c r="K81" s="36" t="s">
        <v>28</v>
      </c>
      <c r="L81" s="45"/>
      <c r="M81" s="88" t="str">
        <f>IF(O9="","",O9)</f>
        <v>12. 12. 2017</v>
      </c>
      <c r="N81" s="88"/>
      <c r="O81" s="88"/>
      <c r="P81" s="88"/>
      <c r="Q81" s="45"/>
      <c r="R81" s="46"/>
      <c r="T81" s="165"/>
      <c r="U81" s="165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5"/>
      <c r="U82" s="165"/>
    </row>
    <row r="83" s="1" customFormat="1">
      <c r="B83" s="44"/>
      <c r="C83" s="36" t="s">
        <v>32</v>
      </c>
      <c r="D83" s="45"/>
      <c r="E83" s="45"/>
      <c r="F83" s="31" t="str">
        <f>E12</f>
        <v xml:space="preserve"> </v>
      </c>
      <c r="G83" s="45"/>
      <c r="H83" s="45"/>
      <c r="I83" s="45"/>
      <c r="J83" s="45"/>
      <c r="K83" s="36" t="s">
        <v>38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5"/>
      <c r="U83" s="165"/>
    </row>
    <row r="84" s="1" customFormat="1" ht="14.4" customHeight="1">
      <c r="B84" s="44"/>
      <c r="C84" s="36" t="s">
        <v>36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40</v>
      </c>
      <c r="L84" s="45"/>
      <c r="M84" s="31" t="str">
        <f>E21</f>
        <v>Němec</v>
      </c>
      <c r="N84" s="31"/>
      <c r="O84" s="31"/>
      <c r="P84" s="31"/>
      <c r="Q84" s="31"/>
      <c r="R84" s="46"/>
      <c r="T84" s="165"/>
      <c r="U84" s="165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5"/>
      <c r="U85" s="165"/>
    </row>
    <row r="86" s="1" customFormat="1" ht="29.28" customHeight="1">
      <c r="B86" s="44"/>
      <c r="C86" s="166" t="s">
        <v>111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66" t="s">
        <v>112</v>
      </c>
      <c r="O86" s="145"/>
      <c r="P86" s="145"/>
      <c r="Q86" s="145"/>
      <c r="R86" s="46"/>
      <c r="T86" s="165"/>
      <c r="U86" s="165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5"/>
      <c r="U87" s="165"/>
    </row>
    <row r="88" s="1" customFormat="1" ht="29.28" customHeight="1">
      <c r="B88" s="44"/>
      <c r="C88" s="167" t="s">
        <v>113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N121</f>
        <v>0</v>
      </c>
      <c r="O88" s="168"/>
      <c r="P88" s="168"/>
      <c r="Q88" s="168"/>
      <c r="R88" s="46"/>
      <c r="T88" s="165"/>
      <c r="U88" s="165"/>
      <c r="AU88" s="20" t="s">
        <v>114</v>
      </c>
    </row>
    <row r="89" s="6" customFormat="1" ht="24.96" customHeight="1">
      <c r="B89" s="169"/>
      <c r="C89" s="170"/>
      <c r="D89" s="171" t="s">
        <v>115</v>
      </c>
      <c r="E89" s="170"/>
      <c r="F89" s="170"/>
      <c r="G89" s="170"/>
      <c r="H89" s="170"/>
      <c r="I89" s="170"/>
      <c r="J89" s="170"/>
      <c r="K89" s="170"/>
      <c r="L89" s="170"/>
      <c r="M89" s="170"/>
      <c r="N89" s="172">
        <f>N122</f>
        <v>0</v>
      </c>
      <c r="O89" s="170"/>
      <c r="P89" s="170"/>
      <c r="Q89" s="170"/>
      <c r="R89" s="173"/>
      <c r="T89" s="174"/>
      <c r="U89" s="174"/>
    </row>
    <row r="90" s="7" customFormat="1" ht="19.92" customHeight="1">
      <c r="B90" s="175"/>
      <c r="C90" s="176"/>
      <c r="D90" s="130" t="s">
        <v>116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32">
        <f>N123</f>
        <v>0</v>
      </c>
      <c r="O90" s="176"/>
      <c r="P90" s="176"/>
      <c r="Q90" s="176"/>
      <c r="R90" s="177"/>
      <c r="T90" s="178"/>
      <c r="U90" s="178"/>
    </row>
    <row r="91" s="7" customFormat="1" ht="19.92" customHeight="1">
      <c r="B91" s="175"/>
      <c r="C91" s="176"/>
      <c r="D91" s="130" t="s">
        <v>117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32">
        <f>N128</f>
        <v>0</v>
      </c>
      <c r="O91" s="176"/>
      <c r="P91" s="176"/>
      <c r="Q91" s="176"/>
      <c r="R91" s="177"/>
      <c r="T91" s="178"/>
      <c r="U91" s="178"/>
    </row>
    <row r="92" s="7" customFormat="1" ht="19.92" customHeight="1">
      <c r="B92" s="175"/>
      <c r="C92" s="176"/>
      <c r="D92" s="130" t="s">
        <v>118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32">
        <f>N134</f>
        <v>0</v>
      </c>
      <c r="O92" s="176"/>
      <c r="P92" s="176"/>
      <c r="Q92" s="176"/>
      <c r="R92" s="177"/>
      <c r="T92" s="178"/>
      <c r="U92" s="178"/>
    </row>
    <row r="93" s="7" customFormat="1" ht="19.92" customHeight="1">
      <c r="B93" s="175"/>
      <c r="C93" s="176"/>
      <c r="D93" s="130" t="s">
        <v>119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32">
        <f>N137</f>
        <v>0</v>
      </c>
      <c r="O93" s="176"/>
      <c r="P93" s="176"/>
      <c r="Q93" s="176"/>
      <c r="R93" s="177"/>
      <c r="T93" s="178"/>
      <c r="U93" s="178"/>
    </row>
    <row r="94" s="7" customFormat="1" ht="19.92" customHeight="1">
      <c r="B94" s="175"/>
      <c r="C94" s="176"/>
      <c r="D94" s="130" t="s">
        <v>120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32">
        <f>N140</f>
        <v>0</v>
      </c>
      <c r="O94" s="176"/>
      <c r="P94" s="176"/>
      <c r="Q94" s="176"/>
      <c r="R94" s="177"/>
      <c r="T94" s="178"/>
      <c r="U94" s="178"/>
    </row>
    <row r="95" s="1" customFormat="1" ht="21.84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  <c r="T95" s="165"/>
      <c r="U95" s="165"/>
    </row>
    <row r="96" s="1" customFormat="1" ht="29.28" customHeight="1">
      <c r="B96" s="44"/>
      <c r="C96" s="167" t="s">
        <v>121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168">
        <f>ROUND(N97+N98+N99+N100+N101+N102,2)</f>
        <v>0</v>
      </c>
      <c r="O96" s="179"/>
      <c r="P96" s="179"/>
      <c r="Q96" s="179"/>
      <c r="R96" s="46"/>
      <c r="T96" s="180"/>
      <c r="U96" s="181" t="s">
        <v>46</v>
      </c>
    </row>
    <row r="97" s="1" customFormat="1" ht="18" customHeight="1">
      <c r="B97" s="44"/>
      <c r="C97" s="45"/>
      <c r="D97" s="137" t="s">
        <v>122</v>
      </c>
      <c r="E97" s="130"/>
      <c r="F97" s="130"/>
      <c r="G97" s="130"/>
      <c r="H97" s="130"/>
      <c r="I97" s="45"/>
      <c r="J97" s="45"/>
      <c r="K97" s="45"/>
      <c r="L97" s="45"/>
      <c r="M97" s="45"/>
      <c r="N97" s="131">
        <f>ROUND(N88*T97,2)</f>
        <v>0</v>
      </c>
      <c r="O97" s="132"/>
      <c r="P97" s="132"/>
      <c r="Q97" s="132"/>
      <c r="R97" s="46"/>
      <c r="S97" s="182"/>
      <c r="T97" s="183"/>
      <c r="U97" s="184" t="s">
        <v>47</v>
      </c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5" t="s">
        <v>123</v>
      </c>
      <c r="AZ97" s="182"/>
      <c r="BA97" s="182"/>
      <c r="BB97" s="182"/>
      <c r="BC97" s="182"/>
      <c r="BD97" s="182"/>
      <c r="BE97" s="186">
        <f>IF(U97="základní",N97,0)</f>
        <v>0</v>
      </c>
      <c r="BF97" s="186">
        <f>IF(U97="snížená",N97,0)</f>
        <v>0</v>
      </c>
      <c r="BG97" s="186">
        <f>IF(U97="zákl. přenesená",N97,0)</f>
        <v>0</v>
      </c>
      <c r="BH97" s="186">
        <f>IF(U97="sníž. přenesená",N97,0)</f>
        <v>0</v>
      </c>
      <c r="BI97" s="186">
        <f>IF(U97="nulová",N97,0)</f>
        <v>0</v>
      </c>
      <c r="BJ97" s="185" t="s">
        <v>25</v>
      </c>
      <c r="BK97" s="182"/>
      <c r="BL97" s="182"/>
      <c r="BM97" s="182"/>
    </row>
    <row r="98" s="1" customFormat="1" ht="18" customHeight="1">
      <c r="B98" s="44"/>
      <c r="C98" s="45"/>
      <c r="D98" s="137" t="s">
        <v>124</v>
      </c>
      <c r="E98" s="130"/>
      <c r="F98" s="130"/>
      <c r="G98" s="130"/>
      <c r="H98" s="130"/>
      <c r="I98" s="45"/>
      <c r="J98" s="45"/>
      <c r="K98" s="45"/>
      <c r="L98" s="45"/>
      <c r="M98" s="45"/>
      <c r="N98" s="131">
        <f>ROUND(N88*T98,2)</f>
        <v>0</v>
      </c>
      <c r="O98" s="132"/>
      <c r="P98" s="132"/>
      <c r="Q98" s="132"/>
      <c r="R98" s="46"/>
      <c r="S98" s="182"/>
      <c r="T98" s="183"/>
      <c r="U98" s="184" t="s">
        <v>47</v>
      </c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5" t="s">
        <v>123</v>
      </c>
      <c r="AZ98" s="182"/>
      <c r="BA98" s="182"/>
      <c r="BB98" s="182"/>
      <c r="BC98" s="182"/>
      <c r="BD98" s="182"/>
      <c r="BE98" s="186">
        <f>IF(U98="základní",N98,0)</f>
        <v>0</v>
      </c>
      <c r="BF98" s="186">
        <f>IF(U98="snížená",N98,0)</f>
        <v>0</v>
      </c>
      <c r="BG98" s="186">
        <f>IF(U98="zákl. přenesená",N98,0)</f>
        <v>0</v>
      </c>
      <c r="BH98" s="186">
        <f>IF(U98="sníž. přenesená",N98,0)</f>
        <v>0</v>
      </c>
      <c r="BI98" s="186">
        <f>IF(U98="nulová",N98,0)</f>
        <v>0</v>
      </c>
      <c r="BJ98" s="185" t="s">
        <v>25</v>
      </c>
      <c r="BK98" s="182"/>
      <c r="BL98" s="182"/>
      <c r="BM98" s="182"/>
    </row>
    <row r="99" s="1" customFormat="1" ht="18" customHeight="1">
      <c r="B99" s="44"/>
      <c r="C99" s="45"/>
      <c r="D99" s="137" t="s">
        <v>125</v>
      </c>
      <c r="E99" s="130"/>
      <c r="F99" s="130"/>
      <c r="G99" s="130"/>
      <c r="H99" s="130"/>
      <c r="I99" s="45"/>
      <c r="J99" s="45"/>
      <c r="K99" s="45"/>
      <c r="L99" s="45"/>
      <c r="M99" s="45"/>
      <c r="N99" s="131">
        <f>ROUND(N88*T99,2)</f>
        <v>0</v>
      </c>
      <c r="O99" s="132"/>
      <c r="P99" s="132"/>
      <c r="Q99" s="132"/>
      <c r="R99" s="46"/>
      <c r="S99" s="182"/>
      <c r="T99" s="183"/>
      <c r="U99" s="184" t="s">
        <v>47</v>
      </c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5" t="s">
        <v>123</v>
      </c>
      <c r="AZ99" s="182"/>
      <c r="BA99" s="182"/>
      <c r="BB99" s="182"/>
      <c r="BC99" s="182"/>
      <c r="BD99" s="182"/>
      <c r="BE99" s="186">
        <f>IF(U99="základní",N99,0)</f>
        <v>0</v>
      </c>
      <c r="BF99" s="186">
        <f>IF(U99="snížená",N99,0)</f>
        <v>0</v>
      </c>
      <c r="BG99" s="186">
        <f>IF(U99="zákl. přenesená",N99,0)</f>
        <v>0</v>
      </c>
      <c r="BH99" s="186">
        <f>IF(U99="sníž. přenesená",N99,0)</f>
        <v>0</v>
      </c>
      <c r="BI99" s="186">
        <f>IF(U99="nulová",N99,0)</f>
        <v>0</v>
      </c>
      <c r="BJ99" s="185" t="s">
        <v>25</v>
      </c>
      <c r="BK99" s="182"/>
      <c r="BL99" s="182"/>
      <c r="BM99" s="182"/>
    </row>
    <row r="100" s="1" customFormat="1" ht="18" customHeight="1">
      <c r="B100" s="44"/>
      <c r="C100" s="45"/>
      <c r="D100" s="137" t="s">
        <v>126</v>
      </c>
      <c r="E100" s="130"/>
      <c r="F100" s="130"/>
      <c r="G100" s="130"/>
      <c r="H100" s="130"/>
      <c r="I100" s="45"/>
      <c r="J100" s="45"/>
      <c r="K100" s="45"/>
      <c r="L100" s="45"/>
      <c r="M100" s="45"/>
      <c r="N100" s="131">
        <f>ROUND(N88*T100,2)</f>
        <v>0</v>
      </c>
      <c r="O100" s="132"/>
      <c r="P100" s="132"/>
      <c r="Q100" s="132"/>
      <c r="R100" s="46"/>
      <c r="S100" s="182"/>
      <c r="T100" s="183"/>
      <c r="U100" s="184" t="s">
        <v>47</v>
      </c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5" t="s">
        <v>123</v>
      </c>
      <c r="AZ100" s="182"/>
      <c r="BA100" s="182"/>
      <c r="BB100" s="182"/>
      <c r="BC100" s="182"/>
      <c r="BD100" s="182"/>
      <c r="BE100" s="186">
        <f>IF(U100="základní",N100,0)</f>
        <v>0</v>
      </c>
      <c r="BF100" s="186">
        <f>IF(U100="snížená",N100,0)</f>
        <v>0</v>
      </c>
      <c r="BG100" s="186">
        <f>IF(U100="zákl. přenesená",N100,0)</f>
        <v>0</v>
      </c>
      <c r="BH100" s="186">
        <f>IF(U100="sníž. přenesená",N100,0)</f>
        <v>0</v>
      </c>
      <c r="BI100" s="186">
        <f>IF(U100="nulová",N100,0)</f>
        <v>0</v>
      </c>
      <c r="BJ100" s="185" t="s">
        <v>25</v>
      </c>
      <c r="BK100" s="182"/>
      <c r="BL100" s="182"/>
      <c r="BM100" s="182"/>
    </row>
    <row r="101" s="1" customFormat="1" ht="18" customHeight="1">
      <c r="B101" s="44"/>
      <c r="C101" s="45"/>
      <c r="D101" s="137" t="s">
        <v>127</v>
      </c>
      <c r="E101" s="130"/>
      <c r="F101" s="130"/>
      <c r="G101" s="130"/>
      <c r="H101" s="130"/>
      <c r="I101" s="45"/>
      <c r="J101" s="45"/>
      <c r="K101" s="45"/>
      <c r="L101" s="45"/>
      <c r="M101" s="45"/>
      <c r="N101" s="131">
        <f>ROUND(N88*T101,2)</f>
        <v>0</v>
      </c>
      <c r="O101" s="132"/>
      <c r="P101" s="132"/>
      <c r="Q101" s="132"/>
      <c r="R101" s="46"/>
      <c r="S101" s="182"/>
      <c r="T101" s="183"/>
      <c r="U101" s="184" t="s">
        <v>47</v>
      </c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5" t="s">
        <v>123</v>
      </c>
      <c r="AZ101" s="182"/>
      <c r="BA101" s="182"/>
      <c r="BB101" s="182"/>
      <c r="BC101" s="182"/>
      <c r="BD101" s="182"/>
      <c r="BE101" s="186">
        <f>IF(U101="základní",N101,0)</f>
        <v>0</v>
      </c>
      <c r="BF101" s="186">
        <f>IF(U101="snížená",N101,0)</f>
        <v>0</v>
      </c>
      <c r="BG101" s="186">
        <f>IF(U101="zákl. přenesená",N101,0)</f>
        <v>0</v>
      </c>
      <c r="BH101" s="186">
        <f>IF(U101="sníž. přenesená",N101,0)</f>
        <v>0</v>
      </c>
      <c r="BI101" s="186">
        <f>IF(U101="nulová",N101,0)</f>
        <v>0</v>
      </c>
      <c r="BJ101" s="185" t="s">
        <v>25</v>
      </c>
      <c r="BK101" s="182"/>
      <c r="BL101" s="182"/>
      <c r="BM101" s="182"/>
    </row>
    <row r="102" s="1" customFormat="1" ht="18" customHeight="1">
      <c r="B102" s="44"/>
      <c r="C102" s="45"/>
      <c r="D102" s="130" t="s">
        <v>128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131">
        <f>ROUND(N88*T102,2)</f>
        <v>0</v>
      </c>
      <c r="O102" s="132"/>
      <c r="P102" s="132"/>
      <c r="Q102" s="132"/>
      <c r="R102" s="46"/>
      <c r="S102" s="182"/>
      <c r="T102" s="187"/>
      <c r="U102" s="188" t="s">
        <v>47</v>
      </c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5" t="s">
        <v>129</v>
      </c>
      <c r="AZ102" s="182"/>
      <c r="BA102" s="182"/>
      <c r="BB102" s="182"/>
      <c r="BC102" s="182"/>
      <c r="BD102" s="182"/>
      <c r="BE102" s="186">
        <f>IF(U102="základní",N102,0)</f>
        <v>0</v>
      </c>
      <c r="BF102" s="186">
        <f>IF(U102="snížená",N102,0)</f>
        <v>0</v>
      </c>
      <c r="BG102" s="186">
        <f>IF(U102="zákl. přenesená",N102,0)</f>
        <v>0</v>
      </c>
      <c r="BH102" s="186">
        <f>IF(U102="sníž. přenesená",N102,0)</f>
        <v>0</v>
      </c>
      <c r="BI102" s="186">
        <f>IF(U102="nulová",N102,0)</f>
        <v>0</v>
      </c>
      <c r="BJ102" s="185" t="s">
        <v>25</v>
      </c>
      <c r="BK102" s="182"/>
      <c r="BL102" s="182"/>
      <c r="BM102" s="182"/>
    </row>
    <row r="103" s="1" customForma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  <c r="T103" s="165"/>
      <c r="U103" s="165"/>
    </row>
    <row r="104" s="1" customFormat="1" ht="29.28" customHeight="1">
      <c r="B104" s="44"/>
      <c r="C104" s="144" t="s">
        <v>99</v>
      </c>
      <c r="D104" s="145"/>
      <c r="E104" s="145"/>
      <c r="F104" s="145"/>
      <c r="G104" s="145"/>
      <c r="H104" s="145"/>
      <c r="I104" s="145"/>
      <c r="J104" s="145"/>
      <c r="K104" s="145"/>
      <c r="L104" s="146">
        <f>ROUND(SUM(N88+N96),2)</f>
        <v>0</v>
      </c>
      <c r="M104" s="146"/>
      <c r="N104" s="146"/>
      <c r="O104" s="146"/>
      <c r="P104" s="146"/>
      <c r="Q104" s="146"/>
      <c r="R104" s="46"/>
      <c r="T104" s="165"/>
      <c r="U104" s="165"/>
    </row>
    <row r="105" s="1" customFormat="1" ht="6.96" customHeight="1"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5"/>
      <c r="T105" s="165"/>
      <c r="U105" s="165"/>
    </row>
    <row r="109" s="1" customFormat="1" ht="6.96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</row>
    <row r="110" s="1" customFormat="1" ht="36.96" customHeight="1">
      <c r="B110" s="44"/>
      <c r="C110" s="25" t="s">
        <v>130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6.96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="1" customFormat="1" ht="30" customHeight="1">
      <c r="B112" s="44"/>
      <c r="C112" s="36" t="s">
        <v>19</v>
      </c>
      <c r="D112" s="45"/>
      <c r="E112" s="45"/>
      <c r="F112" s="149" t="str">
        <f>F6</f>
        <v>Oprava komunikace - Kohoutov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45"/>
      <c r="R112" s="46"/>
    </row>
    <row r="113" s="1" customFormat="1" ht="36.96" customHeight="1">
      <c r="B113" s="44"/>
      <c r="C113" s="83" t="s">
        <v>107</v>
      </c>
      <c r="D113" s="45"/>
      <c r="E113" s="45"/>
      <c r="F113" s="85" t="str">
        <f>F7</f>
        <v>872_1 - MK K Rybníku</v>
      </c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="1" customFormat="1" ht="6.96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="1" customFormat="1" ht="18" customHeight="1">
      <c r="B115" s="44"/>
      <c r="C115" s="36" t="s">
        <v>26</v>
      </c>
      <c r="D115" s="45"/>
      <c r="E115" s="45"/>
      <c r="F115" s="31" t="str">
        <f>F9</f>
        <v>Kohoutov</v>
      </c>
      <c r="G115" s="45"/>
      <c r="H115" s="45"/>
      <c r="I115" s="45"/>
      <c r="J115" s="45"/>
      <c r="K115" s="36" t="s">
        <v>28</v>
      </c>
      <c r="L115" s="45"/>
      <c r="M115" s="88" t="str">
        <f>IF(O9="","",O9)</f>
        <v>12. 12. 2017</v>
      </c>
      <c r="N115" s="88"/>
      <c r="O115" s="88"/>
      <c r="P115" s="88"/>
      <c r="Q115" s="45"/>
      <c r="R115" s="46"/>
    </row>
    <row r="116" s="1" customFormat="1" ht="6.96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="1" customFormat="1">
      <c r="B117" s="44"/>
      <c r="C117" s="36" t="s">
        <v>32</v>
      </c>
      <c r="D117" s="45"/>
      <c r="E117" s="45"/>
      <c r="F117" s="31" t="str">
        <f>E12</f>
        <v xml:space="preserve"> </v>
      </c>
      <c r="G117" s="45"/>
      <c r="H117" s="45"/>
      <c r="I117" s="45"/>
      <c r="J117" s="45"/>
      <c r="K117" s="36" t="s">
        <v>38</v>
      </c>
      <c r="L117" s="45"/>
      <c r="M117" s="31" t="str">
        <f>E18</f>
        <v xml:space="preserve"> </v>
      </c>
      <c r="N117" s="31"/>
      <c r="O117" s="31"/>
      <c r="P117" s="31"/>
      <c r="Q117" s="31"/>
      <c r="R117" s="46"/>
    </row>
    <row r="118" s="1" customFormat="1" ht="14.4" customHeight="1">
      <c r="B118" s="44"/>
      <c r="C118" s="36" t="s">
        <v>36</v>
      </c>
      <c r="D118" s="45"/>
      <c r="E118" s="45"/>
      <c r="F118" s="31" t="str">
        <f>IF(E15="","",E15)</f>
        <v>Vyplň údaj</v>
      </c>
      <c r="G118" s="45"/>
      <c r="H118" s="45"/>
      <c r="I118" s="45"/>
      <c r="J118" s="45"/>
      <c r="K118" s="36" t="s">
        <v>40</v>
      </c>
      <c r="L118" s="45"/>
      <c r="M118" s="31" t="str">
        <f>E21</f>
        <v>Němec</v>
      </c>
      <c r="N118" s="31"/>
      <c r="O118" s="31"/>
      <c r="P118" s="31"/>
      <c r="Q118" s="31"/>
      <c r="R118" s="46"/>
    </row>
    <row r="119" s="1" customFormat="1" ht="10.32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="8" customFormat="1" ht="29.28" customHeight="1">
      <c r="B120" s="189"/>
      <c r="C120" s="190" t="s">
        <v>131</v>
      </c>
      <c r="D120" s="191" t="s">
        <v>132</v>
      </c>
      <c r="E120" s="191" t="s">
        <v>64</v>
      </c>
      <c r="F120" s="191" t="s">
        <v>133</v>
      </c>
      <c r="G120" s="191"/>
      <c r="H120" s="191"/>
      <c r="I120" s="191"/>
      <c r="J120" s="191" t="s">
        <v>134</v>
      </c>
      <c r="K120" s="191" t="s">
        <v>135</v>
      </c>
      <c r="L120" s="191" t="s">
        <v>136</v>
      </c>
      <c r="M120" s="191"/>
      <c r="N120" s="191" t="s">
        <v>112</v>
      </c>
      <c r="O120" s="191"/>
      <c r="P120" s="191"/>
      <c r="Q120" s="192"/>
      <c r="R120" s="193"/>
      <c r="T120" s="104" t="s">
        <v>137</v>
      </c>
      <c r="U120" s="105" t="s">
        <v>46</v>
      </c>
      <c r="V120" s="105" t="s">
        <v>138</v>
      </c>
      <c r="W120" s="105" t="s">
        <v>139</v>
      </c>
      <c r="X120" s="105" t="s">
        <v>140</v>
      </c>
      <c r="Y120" s="105" t="s">
        <v>141</v>
      </c>
      <c r="Z120" s="105" t="s">
        <v>142</v>
      </c>
      <c r="AA120" s="106" t="s">
        <v>143</v>
      </c>
    </row>
    <row r="121" s="1" customFormat="1" ht="29.28" customHeight="1">
      <c r="B121" s="44"/>
      <c r="C121" s="108" t="s">
        <v>109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194">
        <f>BK121</f>
        <v>0</v>
      </c>
      <c r="O121" s="195"/>
      <c r="P121" s="195"/>
      <c r="Q121" s="195"/>
      <c r="R121" s="46"/>
      <c r="T121" s="107"/>
      <c r="U121" s="65"/>
      <c r="V121" s="65"/>
      <c r="W121" s="196">
        <f>W122+W144</f>
        <v>0</v>
      </c>
      <c r="X121" s="65"/>
      <c r="Y121" s="196">
        <f>Y122+Y144</f>
        <v>247.58382</v>
      </c>
      <c r="Z121" s="65"/>
      <c r="AA121" s="197">
        <f>AA122+AA144</f>
        <v>778.95000000000005</v>
      </c>
      <c r="AT121" s="20" t="s">
        <v>81</v>
      </c>
      <c r="AU121" s="20" t="s">
        <v>114</v>
      </c>
      <c r="BK121" s="198">
        <f>BK122+BK144</f>
        <v>0</v>
      </c>
    </row>
    <row r="122" s="9" customFormat="1" ht="37.44" customHeight="1">
      <c r="B122" s="199"/>
      <c r="C122" s="200"/>
      <c r="D122" s="201" t="s">
        <v>115</v>
      </c>
      <c r="E122" s="201"/>
      <c r="F122" s="201"/>
      <c r="G122" s="201"/>
      <c r="H122" s="201"/>
      <c r="I122" s="201"/>
      <c r="J122" s="201"/>
      <c r="K122" s="201"/>
      <c r="L122" s="201"/>
      <c r="M122" s="201"/>
      <c r="N122" s="202">
        <f>BK122</f>
        <v>0</v>
      </c>
      <c r="O122" s="172"/>
      <c r="P122" s="172"/>
      <c r="Q122" s="172"/>
      <c r="R122" s="203"/>
      <c r="T122" s="204"/>
      <c r="U122" s="200"/>
      <c r="V122" s="200"/>
      <c r="W122" s="205">
        <f>W123+W128+W134+W137+W140</f>
        <v>0</v>
      </c>
      <c r="X122" s="200"/>
      <c r="Y122" s="205">
        <f>Y123+Y128+Y134+Y137+Y140</f>
        <v>247.58382</v>
      </c>
      <c r="Z122" s="200"/>
      <c r="AA122" s="206">
        <f>AA123+AA128+AA134+AA137+AA140</f>
        <v>778.95000000000005</v>
      </c>
      <c r="AR122" s="207" t="s">
        <v>25</v>
      </c>
      <c r="AT122" s="208" t="s">
        <v>81</v>
      </c>
      <c r="AU122" s="208" t="s">
        <v>82</v>
      </c>
      <c r="AY122" s="207" t="s">
        <v>144</v>
      </c>
      <c r="BK122" s="209">
        <f>BK123+BK128+BK134+BK137+BK140</f>
        <v>0</v>
      </c>
    </row>
    <row r="123" s="9" customFormat="1" ht="19.92" customHeight="1">
      <c r="B123" s="199"/>
      <c r="C123" s="200"/>
      <c r="D123" s="210" t="s">
        <v>116</v>
      </c>
      <c r="E123" s="210"/>
      <c r="F123" s="210"/>
      <c r="G123" s="210"/>
      <c r="H123" s="210"/>
      <c r="I123" s="210"/>
      <c r="J123" s="210"/>
      <c r="K123" s="210"/>
      <c r="L123" s="210"/>
      <c r="M123" s="210"/>
      <c r="N123" s="211">
        <f>BK123</f>
        <v>0</v>
      </c>
      <c r="O123" s="212"/>
      <c r="P123" s="212"/>
      <c r="Q123" s="212"/>
      <c r="R123" s="203"/>
      <c r="T123" s="204"/>
      <c r="U123" s="200"/>
      <c r="V123" s="200"/>
      <c r="W123" s="205">
        <f>SUM(W124:W127)</f>
        <v>0</v>
      </c>
      <c r="X123" s="200"/>
      <c r="Y123" s="205">
        <f>SUM(Y124:Y127)</f>
        <v>0</v>
      </c>
      <c r="Z123" s="200"/>
      <c r="AA123" s="206">
        <f>SUM(AA124:AA127)</f>
        <v>778.95000000000005</v>
      </c>
      <c r="AR123" s="207" t="s">
        <v>25</v>
      </c>
      <c r="AT123" s="208" t="s">
        <v>81</v>
      </c>
      <c r="AU123" s="208" t="s">
        <v>25</v>
      </c>
      <c r="AY123" s="207" t="s">
        <v>144</v>
      </c>
      <c r="BK123" s="209">
        <f>SUM(BK124:BK127)</f>
        <v>0</v>
      </c>
    </row>
    <row r="124" s="1" customFormat="1" ht="25.5" customHeight="1">
      <c r="B124" s="44"/>
      <c r="C124" s="213" t="s">
        <v>25</v>
      </c>
      <c r="D124" s="213" t="s">
        <v>145</v>
      </c>
      <c r="E124" s="214" t="s">
        <v>146</v>
      </c>
      <c r="F124" s="215" t="s">
        <v>147</v>
      </c>
      <c r="G124" s="215"/>
      <c r="H124" s="215"/>
      <c r="I124" s="215"/>
      <c r="J124" s="216" t="s">
        <v>148</v>
      </c>
      <c r="K124" s="217">
        <v>625</v>
      </c>
      <c r="L124" s="218">
        <v>0</v>
      </c>
      <c r="M124" s="219"/>
      <c r="N124" s="220">
        <f>ROUND(L124*K124,2)</f>
        <v>0</v>
      </c>
      <c r="O124" s="220"/>
      <c r="P124" s="220"/>
      <c r="Q124" s="220"/>
      <c r="R124" s="46"/>
      <c r="T124" s="221" t="s">
        <v>23</v>
      </c>
      <c r="U124" s="54" t="s">
        <v>47</v>
      </c>
      <c r="V124" s="45"/>
      <c r="W124" s="222">
        <f>V124*K124</f>
        <v>0</v>
      </c>
      <c r="X124" s="222">
        <v>0</v>
      </c>
      <c r="Y124" s="222">
        <f>X124*K124</f>
        <v>0</v>
      </c>
      <c r="Z124" s="222">
        <v>0.47999999999999998</v>
      </c>
      <c r="AA124" s="223">
        <f>Z124*K124</f>
        <v>300</v>
      </c>
      <c r="AR124" s="20" t="s">
        <v>149</v>
      </c>
      <c r="AT124" s="20" t="s">
        <v>145</v>
      </c>
      <c r="AU124" s="20" t="s">
        <v>105</v>
      </c>
      <c r="AY124" s="20" t="s">
        <v>144</v>
      </c>
      <c r="BE124" s="136">
        <f>IF(U124="základní",N124,0)</f>
        <v>0</v>
      </c>
      <c r="BF124" s="136">
        <f>IF(U124="snížená",N124,0)</f>
        <v>0</v>
      </c>
      <c r="BG124" s="136">
        <f>IF(U124="zákl. přenesená",N124,0)</f>
        <v>0</v>
      </c>
      <c r="BH124" s="136">
        <f>IF(U124="sníž. přenesená",N124,0)</f>
        <v>0</v>
      </c>
      <c r="BI124" s="136">
        <f>IF(U124="nulová",N124,0)</f>
        <v>0</v>
      </c>
      <c r="BJ124" s="20" t="s">
        <v>25</v>
      </c>
      <c r="BK124" s="136">
        <f>ROUND(L124*K124,2)</f>
        <v>0</v>
      </c>
      <c r="BL124" s="20" t="s">
        <v>149</v>
      </c>
      <c r="BM124" s="20" t="s">
        <v>150</v>
      </c>
    </row>
    <row r="125" s="1" customFormat="1" ht="25.5" customHeight="1">
      <c r="B125" s="44"/>
      <c r="C125" s="213" t="s">
        <v>105</v>
      </c>
      <c r="D125" s="213" t="s">
        <v>145</v>
      </c>
      <c r="E125" s="214" t="s">
        <v>151</v>
      </c>
      <c r="F125" s="215" t="s">
        <v>152</v>
      </c>
      <c r="G125" s="215"/>
      <c r="H125" s="215"/>
      <c r="I125" s="215"/>
      <c r="J125" s="216" t="s">
        <v>148</v>
      </c>
      <c r="K125" s="217">
        <v>925</v>
      </c>
      <c r="L125" s="218">
        <v>0</v>
      </c>
      <c r="M125" s="219"/>
      <c r="N125" s="220">
        <f>ROUND(L125*K125,2)</f>
        <v>0</v>
      </c>
      <c r="O125" s="220"/>
      <c r="P125" s="220"/>
      <c r="Q125" s="220"/>
      <c r="R125" s="46"/>
      <c r="T125" s="221" t="s">
        <v>23</v>
      </c>
      <c r="U125" s="54" t="s">
        <v>47</v>
      </c>
      <c r="V125" s="45"/>
      <c r="W125" s="222">
        <f>V125*K125</f>
        <v>0</v>
      </c>
      <c r="X125" s="222">
        <v>0</v>
      </c>
      <c r="Y125" s="222">
        <f>X125*K125</f>
        <v>0</v>
      </c>
      <c r="Z125" s="222">
        <v>0.44</v>
      </c>
      <c r="AA125" s="223">
        <f>Z125*K125</f>
        <v>407</v>
      </c>
      <c r="AR125" s="20" t="s">
        <v>149</v>
      </c>
      <c r="AT125" s="20" t="s">
        <v>145</v>
      </c>
      <c r="AU125" s="20" t="s">
        <v>105</v>
      </c>
      <c r="AY125" s="20" t="s">
        <v>144</v>
      </c>
      <c r="BE125" s="136">
        <f>IF(U125="základní",N125,0)</f>
        <v>0</v>
      </c>
      <c r="BF125" s="136">
        <f>IF(U125="snížená",N125,0)</f>
        <v>0</v>
      </c>
      <c r="BG125" s="136">
        <f>IF(U125="zákl. přenesená",N125,0)</f>
        <v>0</v>
      </c>
      <c r="BH125" s="136">
        <f>IF(U125="sníž. přenesená",N125,0)</f>
        <v>0</v>
      </c>
      <c r="BI125" s="136">
        <f>IF(U125="nulová",N125,0)</f>
        <v>0</v>
      </c>
      <c r="BJ125" s="20" t="s">
        <v>25</v>
      </c>
      <c r="BK125" s="136">
        <f>ROUND(L125*K125,2)</f>
        <v>0</v>
      </c>
      <c r="BL125" s="20" t="s">
        <v>149</v>
      </c>
      <c r="BM125" s="20" t="s">
        <v>153</v>
      </c>
    </row>
    <row r="126" s="1" customFormat="1" ht="25.5" customHeight="1">
      <c r="B126" s="44"/>
      <c r="C126" s="213" t="s">
        <v>154</v>
      </c>
      <c r="D126" s="213" t="s">
        <v>145</v>
      </c>
      <c r="E126" s="214" t="s">
        <v>155</v>
      </c>
      <c r="F126" s="215" t="s">
        <v>156</v>
      </c>
      <c r="G126" s="215"/>
      <c r="H126" s="215"/>
      <c r="I126" s="215"/>
      <c r="J126" s="216" t="s">
        <v>148</v>
      </c>
      <c r="K126" s="217">
        <v>150</v>
      </c>
      <c r="L126" s="218">
        <v>0</v>
      </c>
      <c r="M126" s="219"/>
      <c r="N126" s="220">
        <f>ROUND(L126*K126,2)</f>
        <v>0</v>
      </c>
      <c r="O126" s="220"/>
      <c r="P126" s="220"/>
      <c r="Q126" s="220"/>
      <c r="R126" s="46"/>
      <c r="T126" s="221" t="s">
        <v>23</v>
      </c>
      <c r="U126" s="54" t="s">
        <v>47</v>
      </c>
      <c r="V126" s="45"/>
      <c r="W126" s="222">
        <f>V126*K126</f>
        <v>0</v>
      </c>
      <c r="X126" s="222">
        <v>0</v>
      </c>
      <c r="Y126" s="222">
        <f>X126*K126</f>
        <v>0</v>
      </c>
      <c r="Z126" s="222">
        <v>0.22</v>
      </c>
      <c r="AA126" s="223">
        <f>Z126*K126</f>
        <v>33</v>
      </c>
      <c r="AR126" s="20" t="s">
        <v>149</v>
      </c>
      <c r="AT126" s="20" t="s">
        <v>145</v>
      </c>
      <c r="AU126" s="20" t="s">
        <v>105</v>
      </c>
      <c r="AY126" s="20" t="s">
        <v>144</v>
      </c>
      <c r="BE126" s="136">
        <f>IF(U126="základní",N126,0)</f>
        <v>0</v>
      </c>
      <c r="BF126" s="136">
        <f>IF(U126="snížená",N126,0)</f>
        <v>0</v>
      </c>
      <c r="BG126" s="136">
        <f>IF(U126="zákl. přenesená",N126,0)</f>
        <v>0</v>
      </c>
      <c r="BH126" s="136">
        <f>IF(U126="sníž. přenesená",N126,0)</f>
        <v>0</v>
      </c>
      <c r="BI126" s="136">
        <f>IF(U126="nulová",N126,0)</f>
        <v>0</v>
      </c>
      <c r="BJ126" s="20" t="s">
        <v>25</v>
      </c>
      <c r="BK126" s="136">
        <f>ROUND(L126*K126,2)</f>
        <v>0</v>
      </c>
      <c r="BL126" s="20" t="s">
        <v>149</v>
      </c>
      <c r="BM126" s="20" t="s">
        <v>157</v>
      </c>
    </row>
    <row r="127" s="1" customFormat="1" ht="25.5" customHeight="1">
      <c r="B127" s="44"/>
      <c r="C127" s="213" t="s">
        <v>149</v>
      </c>
      <c r="D127" s="213" t="s">
        <v>145</v>
      </c>
      <c r="E127" s="214" t="s">
        <v>158</v>
      </c>
      <c r="F127" s="215" t="s">
        <v>159</v>
      </c>
      <c r="G127" s="215"/>
      <c r="H127" s="215"/>
      <c r="I127" s="215"/>
      <c r="J127" s="216" t="s">
        <v>160</v>
      </c>
      <c r="K127" s="217">
        <v>190</v>
      </c>
      <c r="L127" s="218">
        <v>0</v>
      </c>
      <c r="M127" s="219"/>
      <c r="N127" s="220">
        <f>ROUND(L127*K127,2)</f>
        <v>0</v>
      </c>
      <c r="O127" s="220"/>
      <c r="P127" s="220"/>
      <c r="Q127" s="220"/>
      <c r="R127" s="46"/>
      <c r="T127" s="221" t="s">
        <v>23</v>
      </c>
      <c r="U127" s="54" t="s">
        <v>47</v>
      </c>
      <c r="V127" s="45"/>
      <c r="W127" s="222">
        <f>V127*K127</f>
        <v>0</v>
      </c>
      <c r="X127" s="222">
        <v>0</v>
      </c>
      <c r="Y127" s="222">
        <f>X127*K127</f>
        <v>0</v>
      </c>
      <c r="Z127" s="222">
        <v>0.20499999999999999</v>
      </c>
      <c r="AA127" s="223">
        <f>Z127*K127</f>
        <v>38.949999999999996</v>
      </c>
      <c r="AR127" s="20" t="s">
        <v>149</v>
      </c>
      <c r="AT127" s="20" t="s">
        <v>145</v>
      </c>
      <c r="AU127" s="20" t="s">
        <v>105</v>
      </c>
      <c r="AY127" s="20" t="s">
        <v>144</v>
      </c>
      <c r="BE127" s="136">
        <f>IF(U127="základní",N127,0)</f>
        <v>0</v>
      </c>
      <c r="BF127" s="136">
        <f>IF(U127="snížená",N127,0)</f>
        <v>0</v>
      </c>
      <c r="BG127" s="136">
        <f>IF(U127="zákl. přenesená",N127,0)</f>
        <v>0</v>
      </c>
      <c r="BH127" s="136">
        <f>IF(U127="sníž. přenesená",N127,0)</f>
        <v>0</v>
      </c>
      <c r="BI127" s="136">
        <f>IF(U127="nulová",N127,0)</f>
        <v>0</v>
      </c>
      <c r="BJ127" s="20" t="s">
        <v>25</v>
      </c>
      <c r="BK127" s="136">
        <f>ROUND(L127*K127,2)</f>
        <v>0</v>
      </c>
      <c r="BL127" s="20" t="s">
        <v>149</v>
      </c>
      <c r="BM127" s="20" t="s">
        <v>161</v>
      </c>
    </row>
    <row r="128" s="9" customFormat="1" ht="29.88" customHeight="1">
      <c r="B128" s="199"/>
      <c r="C128" s="200"/>
      <c r="D128" s="210" t="s">
        <v>117</v>
      </c>
      <c r="E128" s="210"/>
      <c r="F128" s="210"/>
      <c r="G128" s="210"/>
      <c r="H128" s="210"/>
      <c r="I128" s="210"/>
      <c r="J128" s="210"/>
      <c r="K128" s="210"/>
      <c r="L128" s="210"/>
      <c r="M128" s="210"/>
      <c r="N128" s="224">
        <f>BK128</f>
        <v>0</v>
      </c>
      <c r="O128" s="225"/>
      <c r="P128" s="225"/>
      <c r="Q128" s="225"/>
      <c r="R128" s="203"/>
      <c r="T128" s="204"/>
      <c r="U128" s="200"/>
      <c r="V128" s="200"/>
      <c r="W128" s="205">
        <f>SUM(W129:W133)</f>
        <v>0</v>
      </c>
      <c r="X128" s="200"/>
      <c r="Y128" s="205">
        <f>SUM(Y129:Y133)</f>
        <v>207.42250000000001</v>
      </c>
      <c r="Z128" s="200"/>
      <c r="AA128" s="206">
        <f>SUM(AA129:AA133)</f>
        <v>0</v>
      </c>
      <c r="AR128" s="207" t="s">
        <v>25</v>
      </c>
      <c r="AT128" s="208" t="s">
        <v>81</v>
      </c>
      <c r="AU128" s="208" t="s">
        <v>25</v>
      </c>
      <c r="AY128" s="207" t="s">
        <v>144</v>
      </c>
      <c r="BK128" s="209">
        <f>SUM(BK129:BK133)</f>
        <v>0</v>
      </c>
    </row>
    <row r="129" s="1" customFormat="1" ht="25.5" customHeight="1">
      <c r="B129" s="44"/>
      <c r="C129" s="213" t="s">
        <v>162</v>
      </c>
      <c r="D129" s="213" t="s">
        <v>145</v>
      </c>
      <c r="E129" s="214" t="s">
        <v>163</v>
      </c>
      <c r="F129" s="215" t="s">
        <v>164</v>
      </c>
      <c r="G129" s="215"/>
      <c r="H129" s="215"/>
      <c r="I129" s="215"/>
      <c r="J129" s="216" t="s">
        <v>148</v>
      </c>
      <c r="K129" s="217">
        <v>925</v>
      </c>
      <c r="L129" s="218">
        <v>0</v>
      </c>
      <c r="M129" s="219"/>
      <c r="N129" s="220">
        <f>ROUND(L129*K129,2)</f>
        <v>0</v>
      </c>
      <c r="O129" s="220"/>
      <c r="P129" s="220"/>
      <c r="Q129" s="220"/>
      <c r="R129" s="46"/>
      <c r="T129" s="221" t="s">
        <v>23</v>
      </c>
      <c r="U129" s="54" t="s">
        <v>47</v>
      </c>
      <c r="V129" s="45"/>
      <c r="W129" s="222">
        <f>V129*K129</f>
        <v>0</v>
      </c>
      <c r="X129" s="222">
        <v>0</v>
      </c>
      <c r="Y129" s="222">
        <f>X129*K129</f>
        <v>0</v>
      </c>
      <c r="Z129" s="222">
        <v>0</v>
      </c>
      <c r="AA129" s="223">
        <f>Z129*K129</f>
        <v>0</v>
      </c>
      <c r="AR129" s="20" t="s">
        <v>149</v>
      </c>
      <c r="AT129" s="20" t="s">
        <v>145</v>
      </c>
      <c r="AU129" s="20" t="s">
        <v>105</v>
      </c>
      <c r="AY129" s="20" t="s">
        <v>144</v>
      </c>
      <c r="BE129" s="136">
        <f>IF(U129="základní",N129,0)</f>
        <v>0</v>
      </c>
      <c r="BF129" s="136">
        <f>IF(U129="snížená",N129,0)</f>
        <v>0</v>
      </c>
      <c r="BG129" s="136">
        <f>IF(U129="zákl. přenesená",N129,0)</f>
        <v>0</v>
      </c>
      <c r="BH129" s="136">
        <f>IF(U129="sníž. přenesená",N129,0)</f>
        <v>0</v>
      </c>
      <c r="BI129" s="136">
        <f>IF(U129="nulová",N129,0)</f>
        <v>0</v>
      </c>
      <c r="BJ129" s="20" t="s">
        <v>25</v>
      </c>
      <c r="BK129" s="136">
        <f>ROUND(L129*K129,2)</f>
        <v>0</v>
      </c>
      <c r="BL129" s="20" t="s">
        <v>149</v>
      </c>
      <c r="BM129" s="20" t="s">
        <v>165</v>
      </c>
    </row>
    <row r="130" s="1" customFormat="1" ht="16.5" customHeight="1">
      <c r="B130" s="44"/>
      <c r="C130" s="213" t="s">
        <v>166</v>
      </c>
      <c r="D130" s="213" t="s">
        <v>145</v>
      </c>
      <c r="E130" s="214" t="s">
        <v>167</v>
      </c>
      <c r="F130" s="215" t="s">
        <v>168</v>
      </c>
      <c r="G130" s="215"/>
      <c r="H130" s="215"/>
      <c r="I130" s="215"/>
      <c r="J130" s="216" t="s">
        <v>148</v>
      </c>
      <c r="K130" s="217">
        <v>925</v>
      </c>
      <c r="L130" s="218">
        <v>0</v>
      </c>
      <c r="M130" s="219"/>
      <c r="N130" s="220">
        <f>ROUND(L130*K130,2)</f>
        <v>0</v>
      </c>
      <c r="O130" s="220"/>
      <c r="P130" s="220"/>
      <c r="Q130" s="220"/>
      <c r="R130" s="46"/>
      <c r="T130" s="221" t="s">
        <v>23</v>
      </c>
      <c r="U130" s="54" t="s">
        <v>47</v>
      </c>
      <c r="V130" s="45"/>
      <c r="W130" s="222">
        <f>V130*K130</f>
        <v>0</v>
      </c>
      <c r="X130" s="222">
        <v>0</v>
      </c>
      <c r="Y130" s="222">
        <f>X130*K130</f>
        <v>0</v>
      </c>
      <c r="Z130" s="222">
        <v>0</v>
      </c>
      <c r="AA130" s="223">
        <f>Z130*K130</f>
        <v>0</v>
      </c>
      <c r="AR130" s="20" t="s">
        <v>149</v>
      </c>
      <c r="AT130" s="20" t="s">
        <v>145</v>
      </c>
      <c r="AU130" s="20" t="s">
        <v>105</v>
      </c>
      <c r="AY130" s="20" t="s">
        <v>144</v>
      </c>
      <c r="BE130" s="136">
        <f>IF(U130="základní",N130,0)</f>
        <v>0</v>
      </c>
      <c r="BF130" s="136">
        <f>IF(U130="snížená",N130,0)</f>
        <v>0</v>
      </c>
      <c r="BG130" s="136">
        <f>IF(U130="zákl. přenesená",N130,0)</f>
        <v>0</v>
      </c>
      <c r="BH130" s="136">
        <f>IF(U130="sníž. přenesená",N130,0)</f>
        <v>0</v>
      </c>
      <c r="BI130" s="136">
        <f>IF(U130="nulová",N130,0)</f>
        <v>0</v>
      </c>
      <c r="BJ130" s="20" t="s">
        <v>25</v>
      </c>
      <c r="BK130" s="136">
        <f>ROUND(L130*K130,2)</f>
        <v>0</v>
      </c>
      <c r="BL130" s="20" t="s">
        <v>149</v>
      </c>
      <c r="BM130" s="20" t="s">
        <v>169</v>
      </c>
    </row>
    <row r="131" s="1" customFormat="1" ht="25.5" customHeight="1">
      <c r="B131" s="44"/>
      <c r="C131" s="213" t="s">
        <v>170</v>
      </c>
      <c r="D131" s="213" t="s">
        <v>145</v>
      </c>
      <c r="E131" s="214" t="s">
        <v>171</v>
      </c>
      <c r="F131" s="215" t="s">
        <v>172</v>
      </c>
      <c r="G131" s="215"/>
      <c r="H131" s="215"/>
      <c r="I131" s="215"/>
      <c r="J131" s="216" t="s">
        <v>148</v>
      </c>
      <c r="K131" s="217">
        <v>925</v>
      </c>
      <c r="L131" s="218">
        <v>0</v>
      </c>
      <c r="M131" s="219"/>
      <c r="N131" s="220">
        <f>ROUND(L131*K131,2)</f>
        <v>0</v>
      </c>
      <c r="O131" s="220"/>
      <c r="P131" s="220"/>
      <c r="Q131" s="220"/>
      <c r="R131" s="46"/>
      <c r="T131" s="221" t="s">
        <v>23</v>
      </c>
      <c r="U131" s="54" t="s">
        <v>47</v>
      </c>
      <c r="V131" s="45"/>
      <c r="W131" s="222">
        <f>V131*K131</f>
        <v>0</v>
      </c>
      <c r="X131" s="222">
        <v>0</v>
      </c>
      <c r="Y131" s="222">
        <f>X131*K131</f>
        <v>0</v>
      </c>
      <c r="Z131" s="222">
        <v>0</v>
      </c>
      <c r="AA131" s="223">
        <f>Z131*K131</f>
        <v>0</v>
      </c>
      <c r="AR131" s="20" t="s">
        <v>149</v>
      </c>
      <c r="AT131" s="20" t="s">
        <v>145</v>
      </c>
      <c r="AU131" s="20" t="s">
        <v>105</v>
      </c>
      <c r="AY131" s="20" t="s">
        <v>144</v>
      </c>
      <c r="BE131" s="136">
        <f>IF(U131="základní",N131,0)</f>
        <v>0</v>
      </c>
      <c r="BF131" s="136">
        <f>IF(U131="snížená",N131,0)</f>
        <v>0</v>
      </c>
      <c r="BG131" s="136">
        <f>IF(U131="zákl. přenesená",N131,0)</f>
        <v>0</v>
      </c>
      <c r="BH131" s="136">
        <f>IF(U131="sníž. přenesená",N131,0)</f>
        <v>0</v>
      </c>
      <c r="BI131" s="136">
        <f>IF(U131="nulová",N131,0)</f>
        <v>0</v>
      </c>
      <c r="BJ131" s="20" t="s">
        <v>25</v>
      </c>
      <c r="BK131" s="136">
        <f>ROUND(L131*K131,2)</f>
        <v>0</v>
      </c>
      <c r="BL131" s="20" t="s">
        <v>149</v>
      </c>
      <c r="BM131" s="20" t="s">
        <v>173</v>
      </c>
    </row>
    <row r="132" s="1" customFormat="1" ht="25.5" customHeight="1">
      <c r="B132" s="44"/>
      <c r="C132" s="213" t="s">
        <v>174</v>
      </c>
      <c r="D132" s="213" t="s">
        <v>145</v>
      </c>
      <c r="E132" s="214" t="s">
        <v>175</v>
      </c>
      <c r="F132" s="215" t="s">
        <v>176</v>
      </c>
      <c r="G132" s="215"/>
      <c r="H132" s="215"/>
      <c r="I132" s="215"/>
      <c r="J132" s="216" t="s">
        <v>148</v>
      </c>
      <c r="K132" s="217">
        <v>925</v>
      </c>
      <c r="L132" s="218">
        <v>0</v>
      </c>
      <c r="M132" s="219"/>
      <c r="N132" s="220">
        <f>ROUND(L132*K132,2)</f>
        <v>0</v>
      </c>
      <c r="O132" s="220"/>
      <c r="P132" s="220"/>
      <c r="Q132" s="220"/>
      <c r="R132" s="46"/>
      <c r="T132" s="221" t="s">
        <v>23</v>
      </c>
      <c r="U132" s="54" t="s">
        <v>47</v>
      </c>
      <c r="V132" s="45"/>
      <c r="W132" s="222">
        <f>V132*K132</f>
        <v>0</v>
      </c>
      <c r="X132" s="222">
        <v>0.1837</v>
      </c>
      <c r="Y132" s="222">
        <f>X132*K132</f>
        <v>169.92250000000001</v>
      </c>
      <c r="Z132" s="222">
        <v>0</v>
      </c>
      <c r="AA132" s="223">
        <f>Z132*K132</f>
        <v>0</v>
      </c>
      <c r="AR132" s="20" t="s">
        <v>149</v>
      </c>
      <c r="AT132" s="20" t="s">
        <v>145</v>
      </c>
      <c r="AU132" s="20" t="s">
        <v>105</v>
      </c>
      <c r="AY132" s="20" t="s">
        <v>144</v>
      </c>
      <c r="BE132" s="136">
        <f>IF(U132="základní",N132,0)</f>
        <v>0</v>
      </c>
      <c r="BF132" s="136">
        <f>IF(U132="snížená",N132,0)</f>
        <v>0</v>
      </c>
      <c r="BG132" s="136">
        <f>IF(U132="zákl. přenesená",N132,0)</f>
        <v>0</v>
      </c>
      <c r="BH132" s="136">
        <f>IF(U132="sníž. přenesená",N132,0)</f>
        <v>0</v>
      </c>
      <c r="BI132" s="136">
        <f>IF(U132="nulová",N132,0)</f>
        <v>0</v>
      </c>
      <c r="BJ132" s="20" t="s">
        <v>25</v>
      </c>
      <c r="BK132" s="136">
        <f>ROUND(L132*K132,2)</f>
        <v>0</v>
      </c>
      <c r="BL132" s="20" t="s">
        <v>149</v>
      </c>
      <c r="BM132" s="20" t="s">
        <v>177</v>
      </c>
    </row>
    <row r="133" s="1" customFormat="1" ht="25.5" customHeight="1">
      <c r="B133" s="44"/>
      <c r="C133" s="226" t="s">
        <v>178</v>
      </c>
      <c r="D133" s="226" t="s">
        <v>179</v>
      </c>
      <c r="E133" s="227" t="s">
        <v>180</v>
      </c>
      <c r="F133" s="228" t="s">
        <v>181</v>
      </c>
      <c r="G133" s="228"/>
      <c r="H133" s="228"/>
      <c r="I133" s="228"/>
      <c r="J133" s="229" t="s">
        <v>182</v>
      </c>
      <c r="K133" s="230">
        <v>37.5</v>
      </c>
      <c r="L133" s="231">
        <v>0</v>
      </c>
      <c r="M133" s="232"/>
      <c r="N133" s="233">
        <f>ROUND(L133*K133,2)</f>
        <v>0</v>
      </c>
      <c r="O133" s="220"/>
      <c r="P133" s="220"/>
      <c r="Q133" s="220"/>
      <c r="R133" s="46"/>
      <c r="T133" s="221" t="s">
        <v>23</v>
      </c>
      <c r="U133" s="54" t="s">
        <v>47</v>
      </c>
      <c r="V133" s="45"/>
      <c r="W133" s="222">
        <f>V133*K133</f>
        <v>0</v>
      </c>
      <c r="X133" s="222">
        <v>1</v>
      </c>
      <c r="Y133" s="222">
        <f>X133*K133</f>
        <v>37.5</v>
      </c>
      <c r="Z133" s="222">
        <v>0</v>
      </c>
      <c r="AA133" s="223">
        <f>Z133*K133</f>
        <v>0</v>
      </c>
      <c r="AR133" s="20" t="s">
        <v>174</v>
      </c>
      <c r="AT133" s="20" t="s">
        <v>179</v>
      </c>
      <c r="AU133" s="20" t="s">
        <v>105</v>
      </c>
      <c r="AY133" s="20" t="s">
        <v>144</v>
      </c>
      <c r="BE133" s="136">
        <f>IF(U133="základní",N133,0)</f>
        <v>0</v>
      </c>
      <c r="BF133" s="136">
        <f>IF(U133="snížená",N133,0)</f>
        <v>0</v>
      </c>
      <c r="BG133" s="136">
        <f>IF(U133="zákl. přenesená",N133,0)</f>
        <v>0</v>
      </c>
      <c r="BH133" s="136">
        <f>IF(U133="sníž. přenesená",N133,0)</f>
        <v>0</v>
      </c>
      <c r="BI133" s="136">
        <f>IF(U133="nulová",N133,0)</f>
        <v>0</v>
      </c>
      <c r="BJ133" s="20" t="s">
        <v>25</v>
      </c>
      <c r="BK133" s="136">
        <f>ROUND(L133*K133,2)</f>
        <v>0</v>
      </c>
      <c r="BL133" s="20" t="s">
        <v>149</v>
      </c>
      <c r="BM133" s="20" t="s">
        <v>183</v>
      </c>
    </row>
    <row r="134" s="9" customFormat="1" ht="29.88" customHeight="1">
      <c r="B134" s="199"/>
      <c r="C134" s="200"/>
      <c r="D134" s="210" t="s">
        <v>118</v>
      </c>
      <c r="E134" s="210"/>
      <c r="F134" s="210"/>
      <c r="G134" s="210"/>
      <c r="H134" s="210"/>
      <c r="I134" s="210"/>
      <c r="J134" s="210"/>
      <c r="K134" s="210"/>
      <c r="L134" s="210"/>
      <c r="M134" s="210"/>
      <c r="N134" s="224">
        <f>BK134</f>
        <v>0</v>
      </c>
      <c r="O134" s="225"/>
      <c r="P134" s="225"/>
      <c r="Q134" s="225"/>
      <c r="R134" s="203"/>
      <c r="T134" s="204"/>
      <c r="U134" s="200"/>
      <c r="V134" s="200"/>
      <c r="W134" s="205">
        <f>SUM(W135:W136)</f>
        <v>0</v>
      </c>
      <c r="X134" s="200"/>
      <c r="Y134" s="205">
        <f>SUM(Y135:Y136)</f>
        <v>6.7416</v>
      </c>
      <c r="Z134" s="200"/>
      <c r="AA134" s="206">
        <f>SUM(AA135:AA136)</f>
        <v>0</v>
      </c>
      <c r="AR134" s="207" t="s">
        <v>25</v>
      </c>
      <c r="AT134" s="208" t="s">
        <v>81</v>
      </c>
      <c r="AU134" s="208" t="s">
        <v>25</v>
      </c>
      <c r="AY134" s="207" t="s">
        <v>144</v>
      </c>
      <c r="BK134" s="209">
        <f>SUM(BK135:BK136)</f>
        <v>0</v>
      </c>
    </row>
    <row r="135" s="1" customFormat="1" ht="38.25" customHeight="1">
      <c r="B135" s="44"/>
      <c r="C135" s="213" t="s">
        <v>30</v>
      </c>
      <c r="D135" s="213" t="s">
        <v>145</v>
      </c>
      <c r="E135" s="214" t="s">
        <v>184</v>
      </c>
      <c r="F135" s="215" t="s">
        <v>185</v>
      </c>
      <c r="G135" s="215"/>
      <c r="H135" s="215"/>
      <c r="I135" s="215"/>
      <c r="J135" s="216" t="s">
        <v>160</v>
      </c>
      <c r="K135" s="217">
        <v>20</v>
      </c>
      <c r="L135" s="218">
        <v>0</v>
      </c>
      <c r="M135" s="219"/>
      <c r="N135" s="220">
        <f>ROUND(L135*K135,2)</f>
        <v>0</v>
      </c>
      <c r="O135" s="220"/>
      <c r="P135" s="220"/>
      <c r="Q135" s="220"/>
      <c r="R135" s="46"/>
      <c r="T135" s="221" t="s">
        <v>23</v>
      </c>
      <c r="U135" s="54" t="s">
        <v>47</v>
      </c>
      <c r="V135" s="45"/>
      <c r="W135" s="222">
        <f>V135*K135</f>
        <v>0</v>
      </c>
      <c r="X135" s="222">
        <v>0.0020799999999999998</v>
      </c>
      <c r="Y135" s="222">
        <f>X135*K135</f>
        <v>0.041599999999999998</v>
      </c>
      <c r="Z135" s="222">
        <v>0</v>
      </c>
      <c r="AA135" s="223">
        <f>Z135*K135</f>
        <v>0</v>
      </c>
      <c r="AR135" s="20" t="s">
        <v>149</v>
      </c>
      <c r="AT135" s="20" t="s">
        <v>145</v>
      </c>
      <c r="AU135" s="20" t="s">
        <v>105</v>
      </c>
      <c r="AY135" s="20" t="s">
        <v>144</v>
      </c>
      <c r="BE135" s="136">
        <f>IF(U135="základní",N135,0)</f>
        <v>0</v>
      </c>
      <c r="BF135" s="136">
        <f>IF(U135="snížená",N135,0)</f>
        <v>0</v>
      </c>
      <c r="BG135" s="136">
        <f>IF(U135="zákl. přenesená",N135,0)</f>
        <v>0</v>
      </c>
      <c r="BH135" s="136">
        <f>IF(U135="sníž. přenesená",N135,0)</f>
        <v>0</v>
      </c>
      <c r="BI135" s="136">
        <f>IF(U135="nulová",N135,0)</f>
        <v>0</v>
      </c>
      <c r="BJ135" s="20" t="s">
        <v>25</v>
      </c>
      <c r="BK135" s="136">
        <f>ROUND(L135*K135,2)</f>
        <v>0</v>
      </c>
      <c r="BL135" s="20" t="s">
        <v>149</v>
      </c>
      <c r="BM135" s="20" t="s">
        <v>186</v>
      </c>
    </row>
    <row r="136" s="1" customFormat="1" ht="25.5" customHeight="1">
      <c r="B136" s="44"/>
      <c r="C136" s="226" t="s">
        <v>187</v>
      </c>
      <c r="D136" s="226" t="s">
        <v>179</v>
      </c>
      <c r="E136" s="227" t="s">
        <v>188</v>
      </c>
      <c r="F136" s="228" t="s">
        <v>189</v>
      </c>
      <c r="G136" s="228"/>
      <c r="H136" s="228"/>
      <c r="I136" s="228"/>
      <c r="J136" s="229" t="s">
        <v>190</v>
      </c>
      <c r="K136" s="230">
        <v>20</v>
      </c>
      <c r="L136" s="231">
        <v>0</v>
      </c>
      <c r="M136" s="232"/>
      <c r="N136" s="233">
        <f>ROUND(L136*K136,2)</f>
        <v>0</v>
      </c>
      <c r="O136" s="220"/>
      <c r="P136" s="220"/>
      <c r="Q136" s="220"/>
      <c r="R136" s="46"/>
      <c r="T136" s="221" t="s">
        <v>23</v>
      </c>
      <c r="U136" s="54" t="s">
        <v>47</v>
      </c>
      <c r="V136" s="45"/>
      <c r="W136" s="222">
        <f>V136*K136</f>
        <v>0</v>
      </c>
      <c r="X136" s="222">
        <v>0.33500000000000002</v>
      </c>
      <c r="Y136" s="222">
        <f>X136*K136</f>
        <v>6.7000000000000002</v>
      </c>
      <c r="Z136" s="222">
        <v>0</v>
      </c>
      <c r="AA136" s="223">
        <f>Z136*K136</f>
        <v>0</v>
      </c>
      <c r="AR136" s="20" t="s">
        <v>174</v>
      </c>
      <c r="AT136" s="20" t="s">
        <v>179</v>
      </c>
      <c r="AU136" s="20" t="s">
        <v>105</v>
      </c>
      <c r="AY136" s="20" t="s">
        <v>144</v>
      </c>
      <c r="BE136" s="136">
        <f>IF(U136="základní",N136,0)</f>
        <v>0</v>
      </c>
      <c r="BF136" s="136">
        <f>IF(U136="snížená",N136,0)</f>
        <v>0</v>
      </c>
      <c r="BG136" s="136">
        <f>IF(U136="zákl. přenesená",N136,0)</f>
        <v>0</v>
      </c>
      <c r="BH136" s="136">
        <f>IF(U136="sníž. přenesená",N136,0)</f>
        <v>0</v>
      </c>
      <c r="BI136" s="136">
        <f>IF(U136="nulová",N136,0)</f>
        <v>0</v>
      </c>
      <c r="BJ136" s="20" t="s">
        <v>25</v>
      </c>
      <c r="BK136" s="136">
        <f>ROUND(L136*K136,2)</f>
        <v>0</v>
      </c>
      <c r="BL136" s="20" t="s">
        <v>149</v>
      </c>
      <c r="BM136" s="20" t="s">
        <v>191</v>
      </c>
    </row>
    <row r="137" s="9" customFormat="1" ht="29.88" customHeight="1">
      <c r="B137" s="199"/>
      <c r="C137" s="200"/>
      <c r="D137" s="210" t="s">
        <v>119</v>
      </c>
      <c r="E137" s="210"/>
      <c r="F137" s="210"/>
      <c r="G137" s="210"/>
      <c r="H137" s="210"/>
      <c r="I137" s="210"/>
      <c r="J137" s="210"/>
      <c r="K137" s="210"/>
      <c r="L137" s="210"/>
      <c r="M137" s="210"/>
      <c r="N137" s="224">
        <f>BK137</f>
        <v>0</v>
      </c>
      <c r="O137" s="225"/>
      <c r="P137" s="225"/>
      <c r="Q137" s="225"/>
      <c r="R137" s="203"/>
      <c r="T137" s="204"/>
      <c r="U137" s="200"/>
      <c r="V137" s="200"/>
      <c r="W137" s="205">
        <f>SUM(W138:W139)</f>
        <v>0</v>
      </c>
      <c r="X137" s="200"/>
      <c r="Y137" s="205">
        <f>SUM(Y138:Y139)</f>
        <v>33.419719999999998</v>
      </c>
      <c r="Z137" s="200"/>
      <c r="AA137" s="206">
        <f>SUM(AA138:AA139)</f>
        <v>0</v>
      </c>
      <c r="AR137" s="207" t="s">
        <v>25</v>
      </c>
      <c r="AT137" s="208" t="s">
        <v>81</v>
      </c>
      <c r="AU137" s="208" t="s">
        <v>25</v>
      </c>
      <c r="AY137" s="207" t="s">
        <v>144</v>
      </c>
      <c r="BK137" s="209">
        <f>SUM(BK138:BK139)</f>
        <v>0</v>
      </c>
    </row>
    <row r="138" s="1" customFormat="1" ht="25.5" customHeight="1">
      <c r="B138" s="44"/>
      <c r="C138" s="213" t="s">
        <v>192</v>
      </c>
      <c r="D138" s="213" t="s">
        <v>145</v>
      </c>
      <c r="E138" s="214" t="s">
        <v>193</v>
      </c>
      <c r="F138" s="215" t="s">
        <v>194</v>
      </c>
      <c r="G138" s="215"/>
      <c r="H138" s="215"/>
      <c r="I138" s="215"/>
      <c r="J138" s="216" t="s">
        <v>160</v>
      </c>
      <c r="K138" s="217">
        <v>274</v>
      </c>
      <c r="L138" s="218">
        <v>0</v>
      </c>
      <c r="M138" s="219"/>
      <c r="N138" s="220">
        <f>ROUND(L138*K138,2)</f>
        <v>0</v>
      </c>
      <c r="O138" s="220"/>
      <c r="P138" s="220"/>
      <c r="Q138" s="220"/>
      <c r="R138" s="46"/>
      <c r="T138" s="221" t="s">
        <v>23</v>
      </c>
      <c r="U138" s="54" t="s">
        <v>47</v>
      </c>
      <c r="V138" s="45"/>
      <c r="W138" s="222">
        <f>V138*K138</f>
        <v>0</v>
      </c>
      <c r="X138" s="222">
        <v>0.089779999999999999</v>
      </c>
      <c r="Y138" s="222">
        <f>X138*K138</f>
        <v>24.599720000000001</v>
      </c>
      <c r="Z138" s="222">
        <v>0</v>
      </c>
      <c r="AA138" s="223">
        <f>Z138*K138</f>
        <v>0</v>
      </c>
      <c r="AR138" s="20" t="s">
        <v>149</v>
      </c>
      <c r="AT138" s="20" t="s">
        <v>145</v>
      </c>
      <c r="AU138" s="20" t="s">
        <v>105</v>
      </c>
      <c r="AY138" s="20" t="s">
        <v>144</v>
      </c>
      <c r="BE138" s="136">
        <f>IF(U138="základní",N138,0)</f>
        <v>0</v>
      </c>
      <c r="BF138" s="136">
        <f>IF(U138="snížená",N138,0)</f>
        <v>0</v>
      </c>
      <c r="BG138" s="136">
        <f>IF(U138="zákl. přenesená",N138,0)</f>
        <v>0</v>
      </c>
      <c r="BH138" s="136">
        <f>IF(U138="sníž. přenesená",N138,0)</f>
        <v>0</v>
      </c>
      <c r="BI138" s="136">
        <f>IF(U138="nulová",N138,0)</f>
        <v>0</v>
      </c>
      <c r="BJ138" s="20" t="s">
        <v>25</v>
      </c>
      <c r="BK138" s="136">
        <f>ROUND(L138*K138,2)</f>
        <v>0</v>
      </c>
      <c r="BL138" s="20" t="s">
        <v>149</v>
      </c>
      <c r="BM138" s="20" t="s">
        <v>195</v>
      </c>
    </row>
    <row r="139" s="1" customFormat="1" ht="25.5" customHeight="1">
      <c r="B139" s="44"/>
      <c r="C139" s="226" t="s">
        <v>196</v>
      </c>
      <c r="D139" s="226" t="s">
        <v>179</v>
      </c>
      <c r="E139" s="227" t="s">
        <v>180</v>
      </c>
      <c r="F139" s="228" t="s">
        <v>181</v>
      </c>
      <c r="G139" s="228"/>
      <c r="H139" s="228"/>
      <c r="I139" s="228"/>
      <c r="J139" s="229" t="s">
        <v>182</v>
      </c>
      <c r="K139" s="230">
        <v>8.8200000000000003</v>
      </c>
      <c r="L139" s="231">
        <v>0</v>
      </c>
      <c r="M139" s="232"/>
      <c r="N139" s="233">
        <f>ROUND(L139*K139,2)</f>
        <v>0</v>
      </c>
      <c r="O139" s="220"/>
      <c r="P139" s="220"/>
      <c r="Q139" s="220"/>
      <c r="R139" s="46"/>
      <c r="T139" s="221" t="s">
        <v>23</v>
      </c>
      <c r="U139" s="54" t="s">
        <v>47</v>
      </c>
      <c r="V139" s="45"/>
      <c r="W139" s="222">
        <f>V139*K139</f>
        <v>0</v>
      </c>
      <c r="X139" s="222">
        <v>1</v>
      </c>
      <c r="Y139" s="222">
        <f>X139*K139</f>
        <v>8.8200000000000003</v>
      </c>
      <c r="Z139" s="222">
        <v>0</v>
      </c>
      <c r="AA139" s="223">
        <f>Z139*K139</f>
        <v>0</v>
      </c>
      <c r="AR139" s="20" t="s">
        <v>174</v>
      </c>
      <c r="AT139" s="20" t="s">
        <v>179</v>
      </c>
      <c r="AU139" s="20" t="s">
        <v>105</v>
      </c>
      <c r="AY139" s="20" t="s">
        <v>144</v>
      </c>
      <c r="BE139" s="136">
        <f>IF(U139="základní",N139,0)</f>
        <v>0</v>
      </c>
      <c r="BF139" s="136">
        <f>IF(U139="snížená",N139,0)</f>
        <v>0</v>
      </c>
      <c r="BG139" s="136">
        <f>IF(U139="zákl. přenesená",N139,0)</f>
        <v>0</v>
      </c>
      <c r="BH139" s="136">
        <f>IF(U139="sníž. přenesená",N139,0)</f>
        <v>0</v>
      </c>
      <c r="BI139" s="136">
        <f>IF(U139="nulová",N139,0)</f>
        <v>0</v>
      </c>
      <c r="BJ139" s="20" t="s">
        <v>25</v>
      </c>
      <c r="BK139" s="136">
        <f>ROUND(L139*K139,2)</f>
        <v>0</v>
      </c>
      <c r="BL139" s="20" t="s">
        <v>149</v>
      </c>
      <c r="BM139" s="20" t="s">
        <v>197</v>
      </c>
    </row>
    <row r="140" s="9" customFormat="1" ht="29.88" customHeight="1">
      <c r="B140" s="199"/>
      <c r="C140" s="200"/>
      <c r="D140" s="210" t="s">
        <v>120</v>
      </c>
      <c r="E140" s="210"/>
      <c r="F140" s="210"/>
      <c r="G140" s="210"/>
      <c r="H140" s="210"/>
      <c r="I140" s="210"/>
      <c r="J140" s="210"/>
      <c r="K140" s="210"/>
      <c r="L140" s="210"/>
      <c r="M140" s="210"/>
      <c r="N140" s="224">
        <f>BK140</f>
        <v>0</v>
      </c>
      <c r="O140" s="225"/>
      <c r="P140" s="225"/>
      <c r="Q140" s="225"/>
      <c r="R140" s="203"/>
      <c r="T140" s="204"/>
      <c r="U140" s="200"/>
      <c r="V140" s="200"/>
      <c r="W140" s="205">
        <f>SUM(W141:W143)</f>
        <v>0</v>
      </c>
      <c r="X140" s="200"/>
      <c r="Y140" s="205">
        <f>SUM(Y141:Y143)</f>
        <v>0</v>
      </c>
      <c r="Z140" s="200"/>
      <c r="AA140" s="206">
        <f>SUM(AA141:AA143)</f>
        <v>0</v>
      </c>
      <c r="AR140" s="207" t="s">
        <v>25</v>
      </c>
      <c r="AT140" s="208" t="s">
        <v>81</v>
      </c>
      <c r="AU140" s="208" t="s">
        <v>25</v>
      </c>
      <c r="AY140" s="207" t="s">
        <v>144</v>
      </c>
      <c r="BK140" s="209">
        <f>SUM(BK141:BK143)</f>
        <v>0</v>
      </c>
    </row>
    <row r="141" s="1" customFormat="1" ht="16.5" customHeight="1">
      <c r="B141" s="44"/>
      <c r="C141" s="213" t="s">
        <v>198</v>
      </c>
      <c r="D141" s="213" t="s">
        <v>145</v>
      </c>
      <c r="E141" s="214" t="s">
        <v>199</v>
      </c>
      <c r="F141" s="215" t="s">
        <v>200</v>
      </c>
      <c r="G141" s="215"/>
      <c r="H141" s="215"/>
      <c r="I141" s="215"/>
      <c r="J141" s="216" t="s">
        <v>182</v>
      </c>
      <c r="K141" s="217">
        <v>778.95000000000005</v>
      </c>
      <c r="L141" s="218">
        <v>0</v>
      </c>
      <c r="M141" s="219"/>
      <c r="N141" s="220">
        <f>ROUND(L141*K141,2)</f>
        <v>0</v>
      </c>
      <c r="O141" s="220"/>
      <c r="P141" s="220"/>
      <c r="Q141" s="220"/>
      <c r="R141" s="46"/>
      <c r="T141" s="221" t="s">
        <v>23</v>
      </c>
      <c r="U141" s="54" t="s">
        <v>47</v>
      </c>
      <c r="V141" s="45"/>
      <c r="W141" s="222">
        <f>V141*K141</f>
        <v>0</v>
      </c>
      <c r="X141" s="222">
        <v>0</v>
      </c>
      <c r="Y141" s="222">
        <f>X141*K141</f>
        <v>0</v>
      </c>
      <c r="Z141" s="222">
        <v>0</v>
      </c>
      <c r="AA141" s="223">
        <f>Z141*K141</f>
        <v>0</v>
      </c>
      <c r="AR141" s="20" t="s">
        <v>149</v>
      </c>
      <c r="AT141" s="20" t="s">
        <v>145</v>
      </c>
      <c r="AU141" s="20" t="s">
        <v>105</v>
      </c>
      <c r="AY141" s="20" t="s">
        <v>144</v>
      </c>
      <c r="BE141" s="136">
        <f>IF(U141="základní",N141,0)</f>
        <v>0</v>
      </c>
      <c r="BF141" s="136">
        <f>IF(U141="snížená",N141,0)</f>
        <v>0</v>
      </c>
      <c r="BG141" s="136">
        <f>IF(U141="zákl. přenesená",N141,0)</f>
        <v>0</v>
      </c>
      <c r="BH141" s="136">
        <f>IF(U141="sníž. přenesená",N141,0)</f>
        <v>0</v>
      </c>
      <c r="BI141" s="136">
        <f>IF(U141="nulová",N141,0)</f>
        <v>0</v>
      </c>
      <c r="BJ141" s="20" t="s">
        <v>25</v>
      </c>
      <c r="BK141" s="136">
        <f>ROUND(L141*K141,2)</f>
        <v>0</v>
      </c>
      <c r="BL141" s="20" t="s">
        <v>149</v>
      </c>
      <c r="BM141" s="20" t="s">
        <v>201</v>
      </c>
    </row>
    <row r="142" s="1" customFormat="1" ht="38.25" customHeight="1">
      <c r="B142" s="44"/>
      <c r="C142" s="213" t="s">
        <v>11</v>
      </c>
      <c r="D142" s="213" t="s">
        <v>145</v>
      </c>
      <c r="E142" s="214" t="s">
        <v>202</v>
      </c>
      <c r="F142" s="215" t="s">
        <v>203</v>
      </c>
      <c r="G142" s="215"/>
      <c r="H142" s="215"/>
      <c r="I142" s="215"/>
      <c r="J142" s="216" t="s">
        <v>182</v>
      </c>
      <c r="K142" s="217">
        <v>778.95000000000005</v>
      </c>
      <c r="L142" s="218">
        <v>0</v>
      </c>
      <c r="M142" s="219"/>
      <c r="N142" s="220">
        <f>ROUND(L142*K142,2)</f>
        <v>0</v>
      </c>
      <c r="O142" s="220"/>
      <c r="P142" s="220"/>
      <c r="Q142" s="220"/>
      <c r="R142" s="46"/>
      <c r="T142" s="221" t="s">
        <v>23</v>
      </c>
      <c r="U142" s="54" t="s">
        <v>47</v>
      </c>
      <c r="V142" s="45"/>
      <c r="W142" s="222">
        <f>V142*K142</f>
        <v>0</v>
      </c>
      <c r="X142" s="222">
        <v>0</v>
      </c>
      <c r="Y142" s="222">
        <f>X142*K142</f>
        <v>0</v>
      </c>
      <c r="Z142" s="222">
        <v>0</v>
      </c>
      <c r="AA142" s="223">
        <f>Z142*K142</f>
        <v>0</v>
      </c>
      <c r="AR142" s="20" t="s">
        <v>149</v>
      </c>
      <c r="AT142" s="20" t="s">
        <v>145</v>
      </c>
      <c r="AU142" s="20" t="s">
        <v>105</v>
      </c>
      <c r="AY142" s="20" t="s">
        <v>144</v>
      </c>
      <c r="BE142" s="136">
        <f>IF(U142="základní",N142,0)</f>
        <v>0</v>
      </c>
      <c r="BF142" s="136">
        <f>IF(U142="snížená",N142,0)</f>
        <v>0</v>
      </c>
      <c r="BG142" s="136">
        <f>IF(U142="zákl. přenesená",N142,0)</f>
        <v>0</v>
      </c>
      <c r="BH142" s="136">
        <f>IF(U142="sníž. přenesená",N142,0)</f>
        <v>0</v>
      </c>
      <c r="BI142" s="136">
        <f>IF(U142="nulová",N142,0)</f>
        <v>0</v>
      </c>
      <c r="BJ142" s="20" t="s">
        <v>25</v>
      </c>
      <c r="BK142" s="136">
        <f>ROUND(L142*K142,2)</f>
        <v>0</v>
      </c>
      <c r="BL142" s="20" t="s">
        <v>149</v>
      </c>
      <c r="BM142" s="20" t="s">
        <v>204</v>
      </c>
    </row>
    <row r="143" s="1" customFormat="1" ht="25.5" customHeight="1">
      <c r="B143" s="44"/>
      <c r="C143" s="213" t="s">
        <v>205</v>
      </c>
      <c r="D143" s="213" t="s">
        <v>145</v>
      </c>
      <c r="E143" s="214" t="s">
        <v>206</v>
      </c>
      <c r="F143" s="215" t="s">
        <v>207</v>
      </c>
      <c r="G143" s="215"/>
      <c r="H143" s="215"/>
      <c r="I143" s="215"/>
      <c r="J143" s="216" t="s">
        <v>182</v>
      </c>
      <c r="K143" s="217">
        <v>3115.8000000000002</v>
      </c>
      <c r="L143" s="218">
        <v>0</v>
      </c>
      <c r="M143" s="219"/>
      <c r="N143" s="220">
        <f>ROUND(L143*K143,2)</f>
        <v>0</v>
      </c>
      <c r="O143" s="220"/>
      <c r="P143" s="220"/>
      <c r="Q143" s="220"/>
      <c r="R143" s="46"/>
      <c r="T143" s="221" t="s">
        <v>23</v>
      </c>
      <c r="U143" s="54" t="s">
        <v>47</v>
      </c>
      <c r="V143" s="45"/>
      <c r="W143" s="222">
        <f>V143*K143</f>
        <v>0</v>
      </c>
      <c r="X143" s="222">
        <v>0</v>
      </c>
      <c r="Y143" s="222">
        <f>X143*K143</f>
        <v>0</v>
      </c>
      <c r="Z143" s="222">
        <v>0</v>
      </c>
      <c r="AA143" s="223">
        <f>Z143*K143</f>
        <v>0</v>
      </c>
      <c r="AR143" s="20" t="s">
        <v>149</v>
      </c>
      <c r="AT143" s="20" t="s">
        <v>145</v>
      </c>
      <c r="AU143" s="20" t="s">
        <v>105</v>
      </c>
      <c r="AY143" s="20" t="s">
        <v>144</v>
      </c>
      <c r="BE143" s="136">
        <f>IF(U143="základní",N143,0)</f>
        <v>0</v>
      </c>
      <c r="BF143" s="136">
        <f>IF(U143="snížená",N143,0)</f>
        <v>0</v>
      </c>
      <c r="BG143" s="136">
        <f>IF(U143="zákl. přenesená",N143,0)</f>
        <v>0</v>
      </c>
      <c r="BH143" s="136">
        <f>IF(U143="sníž. přenesená",N143,0)</f>
        <v>0</v>
      </c>
      <c r="BI143" s="136">
        <f>IF(U143="nulová",N143,0)</f>
        <v>0</v>
      </c>
      <c r="BJ143" s="20" t="s">
        <v>25</v>
      </c>
      <c r="BK143" s="136">
        <f>ROUND(L143*K143,2)</f>
        <v>0</v>
      </c>
      <c r="BL143" s="20" t="s">
        <v>149</v>
      </c>
      <c r="BM143" s="20" t="s">
        <v>208</v>
      </c>
    </row>
    <row r="144" s="1" customFormat="1" ht="49.92" customHeight="1">
      <c r="B144" s="44"/>
      <c r="C144" s="45"/>
      <c r="D144" s="201" t="s">
        <v>209</v>
      </c>
      <c r="E144" s="45"/>
      <c r="F144" s="45"/>
      <c r="G144" s="45"/>
      <c r="H144" s="45"/>
      <c r="I144" s="45"/>
      <c r="J144" s="45"/>
      <c r="K144" s="45"/>
      <c r="L144" s="45"/>
      <c r="M144" s="45"/>
      <c r="N144" s="234">
        <f>BK144</f>
        <v>0</v>
      </c>
      <c r="O144" s="235"/>
      <c r="P144" s="235"/>
      <c r="Q144" s="235"/>
      <c r="R144" s="46"/>
      <c r="T144" s="187"/>
      <c r="U144" s="70"/>
      <c r="V144" s="70"/>
      <c r="W144" s="70"/>
      <c r="X144" s="70"/>
      <c r="Y144" s="70"/>
      <c r="Z144" s="70"/>
      <c r="AA144" s="72"/>
      <c r="AT144" s="20" t="s">
        <v>81</v>
      </c>
      <c r="AU144" s="20" t="s">
        <v>82</v>
      </c>
      <c r="AY144" s="20" t="s">
        <v>210</v>
      </c>
      <c r="BK144" s="136">
        <v>0</v>
      </c>
    </row>
    <row r="145" s="1" customFormat="1" ht="6.96" customHeight="1">
      <c r="B145" s="73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5"/>
    </row>
  </sheetData>
  <sheetProtection sheet="1" formatColumns="0" formatRows="0" objects="1" scenarios="1" spinCount="10" saltValue="BC1DNhsL0RCxUcbDBMJ/EOYDxMnfshvo3lXFIgJtYmzN9cdiJKu5GCl581SPEpuY8rpruGspYrK7N8x2KwohJQ==" hashValue="aUTGeF4mcsP8Ygo1ktYL5BZRfnaBqfb0AKktAYbZ+N8o5kZPV4SfmZhazeWPtzuEDK/EsmDr0SkQKz9MWLohLQ==" algorithmName="SHA-512" password="CC35"/>
  <mergeCells count="12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N121:Q121"/>
    <mergeCell ref="N122:Q122"/>
    <mergeCell ref="N123:Q123"/>
    <mergeCell ref="N128:Q128"/>
    <mergeCell ref="N134:Q134"/>
    <mergeCell ref="N137:Q137"/>
    <mergeCell ref="N140:Q140"/>
    <mergeCell ref="N144:Q144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ALES-PC\Aleš</dc:creator>
  <cp:lastModifiedBy>ALES-PC\Aleš</cp:lastModifiedBy>
  <dcterms:created xsi:type="dcterms:W3CDTF">2018-03-12T07:16:30Z</dcterms:created>
  <dcterms:modified xsi:type="dcterms:W3CDTF">2018-03-12T07:16:31Z</dcterms:modified>
</cp:coreProperties>
</file>